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237" documentId="8_{BC81BC7B-9025-4927-BD72-0FDDCF1B5AF9}" xr6:coauthVersionLast="47" xr6:coauthVersionMax="47" xr10:uidLastSave="{D24221AE-9BEA-4E75-95F8-3391C9F4CE08}"/>
  <bookViews>
    <workbookView xWindow="-120" yWindow="-120" windowWidth="20730" windowHeight="11040" tabRatio="749" activeTab="4" xr2:uid="{00000000-000D-0000-FFFF-FFFF00000000}"/>
  </bookViews>
  <sheets>
    <sheet name="SDG1_Overview" sheetId="40" r:id="rId1"/>
    <sheet name="1.1.1" sheetId="33" r:id="rId2"/>
    <sheet name="1.2.1" sheetId="34" r:id="rId3"/>
    <sheet name="1.2.2" sheetId="35" r:id="rId4"/>
    <sheet name="1.3.1" sheetId="36" r:id="rId5"/>
    <sheet name="1.4.1" sheetId="37" r:id="rId6"/>
    <sheet name="1.4.2" sheetId="41" r:id="rId7"/>
    <sheet name="1.5.1" sheetId="38" r:id="rId8"/>
    <sheet name="1.5.2" sheetId="42" r:id="rId9"/>
    <sheet name="1.5.3" sheetId="43" r:id="rId10"/>
    <sheet name="1.5.4" sheetId="44" r:id="rId11"/>
    <sheet name="1.a.1" sheetId="45" r:id="rId12"/>
    <sheet name="1.a.2" sheetId="39" r:id="rId13"/>
    <sheet name="1.b.1" sheetId="46" r:id="rId14"/>
  </sheets>
  <externalReferences>
    <externalReference r:id="rId15"/>
  </externalReferences>
  <definedNames>
    <definedName name="_Ref162005283" localSheetId="4">'1.3.1'!#REF!</definedName>
    <definedName name="_Toc57104064" localSheetId="3">'1.2.2'!#REF!</definedName>
    <definedName name="loo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9" i="36" l="1"/>
  <c r="Y59" i="36"/>
  <c r="X59" i="36"/>
  <c r="W59" i="36"/>
  <c r="V59" i="36"/>
  <c r="U59" i="36"/>
  <c r="T59" i="36"/>
  <c r="S59" i="36"/>
  <c r="Z58" i="36"/>
  <c r="Y58" i="36"/>
  <c r="X58" i="36"/>
  <c r="W58" i="36"/>
  <c r="V58" i="36"/>
  <c r="U58" i="36"/>
  <c r="T58" i="36"/>
  <c r="S58" i="36"/>
  <c r="Z57" i="36"/>
  <c r="Y57" i="36"/>
  <c r="X57" i="36"/>
  <c r="W57" i="36"/>
  <c r="V57" i="36"/>
  <c r="U57" i="36"/>
  <c r="T57" i="36"/>
  <c r="S57" i="36"/>
  <c r="Z56" i="36"/>
  <c r="Y56" i="36"/>
  <c r="X56" i="36"/>
  <c r="W56" i="36"/>
  <c r="V56" i="36"/>
  <c r="U56" i="36"/>
  <c r="T56" i="36"/>
  <c r="S56" i="36"/>
  <c r="Z55" i="36"/>
  <c r="Y55" i="36"/>
  <c r="X55" i="36"/>
  <c r="W55" i="36"/>
  <c r="V55" i="36"/>
  <c r="U55" i="36"/>
  <c r="T55" i="36"/>
  <c r="S55" i="36"/>
  <c r="X34" i="36" l="1"/>
  <c r="X37" i="36"/>
  <c r="Y34" i="36"/>
  <c r="T16" i="39"/>
  <c r="P38" i="39"/>
  <c r="P54" i="39" s="1"/>
  <c r="P49" i="39"/>
  <c r="P48" i="39"/>
  <c r="P47" i="39"/>
  <c r="P44" i="39"/>
  <c r="P41" i="39"/>
  <c r="D17" i="45"/>
  <c r="D16" i="45" l="1"/>
  <c r="H18" i="45" l="1"/>
  <c r="H8" i="45"/>
  <c r="E19" i="41" l="1"/>
  <c r="E21" i="41" s="1"/>
  <c r="Q16" i="39"/>
  <c r="R16" i="39"/>
  <c r="S16" i="39"/>
  <c r="M38" i="39"/>
  <c r="N38" i="39"/>
  <c r="N47" i="39"/>
  <c r="O41" i="39"/>
  <c r="N41" i="39"/>
  <c r="O38" i="39"/>
  <c r="O54" i="39" s="1"/>
  <c r="N45" i="39"/>
  <c r="M45" i="39"/>
  <c r="M47" i="39"/>
  <c r="N54" i="39" l="1"/>
  <c r="M54" i="39"/>
  <c r="F14" i="42"/>
  <c r="O157" i="36" l="1"/>
  <c r="O160" i="36" s="1"/>
  <c r="N157" i="36"/>
  <c r="N160" i="36" s="1"/>
  <c r="O175" i="36"/>
  <c r="O178" i="36" s="1"/>
  <c r="N175" i="36"/>
  <c r="N178" i="36" s="1"/>
  <c r="N61" i="36"/>
  <c r="O18" i="36"/>
  <c r="O21" i="36" s="1"/>
  <c r="N18" i="36"/>
  <c r="N21" i="36" s="1"/>
  <c r="O38" i="36"/>
  <c r="O41" i="36" s="1"/>
  <c r="N38" i="36"/>
  <c r="N41" i="36" s="1"/>
  <c r="R12" i="34" l="1"/>
  <c r="S12" i="34"/>
  <c r="T12" i="34"/>
  <c r="U12" i="34"/>
  <c r="V12" i="34"/>
  <c r="R13" i="34"/>
  <c r="S13" i="34"/>
  <c r="T13" i="34"/>
  <c r="U13" i="34"/>
  <c r="V13" i="34"/>
  <c r="R14" i="34"/>
  <c r="S14" i="34"/>
  <c r="T14" i="34"/>
  <c r="U14" i="34"/>
  <c r="V14" i="34"/>
  <c r="R15" i="34"/>
  <c r="S15" i="34"/>
  <c r="T15" i="34"/>
  <c r="U15" i="34"/>
  <c r="V15" i="34"/>
  <c r="R18" i="34"/>
  <c r="S18" i="34"/>
  <c r="T18" i="34"/>
  <c r="U18" i="34"/>
  <c r="V18" i="34"/>
  <c r="R19" i="34"/>
  <c r="S19" i="34"/>
  <c r="T19" i="34"/>
  <c r="U19" i="34"/>
  <c r="V19" i="34"/>
  <c r="R20" i="34"/>
  <c r="S20" i="34"/>
  <c r="T20" i="34"/>
  <c r="U20" i="34"/>
  <c r="V20" i="34"/>
  <c r="R21" i="34"/>
  <c r="S21" i="34"/>
  <c r="T21" i="34"/>
  <c r="U21" i="34"/>
  <c r="V21" i="34"/>
  <c r="R24" i="34"/>
  <c r="S24" i="34"/>
  <c r="T24" i="34"/>
  <c r="U24" i="34"/>
  <c r="V24" i="34"/>
  <c r="R25" i="34"/>
  <c r="S25" i="34"/>
  <c r="T25" i="34"/>
  <c r="U25" i="34"/>
  <c r="V25" i="34"/>
  <c r="R26" i="34"/>
  <c r="S26" i="34"/>
  <c r="T26" i="34"/>
  <c r="U26" i="34"/>
  <c r="V26" i="34"/>
  <c r="R27" i="34"/>
  <c r="S27" i="34"/>
  <c r="T27" i="34"/>
  <c r="U27" i="34"/>
  <c r="V27" i="34"/>
  <c r="R30" i="34"/>
  <c r="S30" i="34"/>
  <c r="T30" i="34"/>
  <c r="U30" i="34"/>
  <c r="V30" i="34"/>
  <c r="R31" i="34"/>
  <c r="S31" i="34"/>
  <c r="T31" i="34"/>
  <c r="U31" i="34"/>
  <c r="V31" i="34"/>
  <c r="R32" i="34"/>
  <c r="S32" i="34"/>
  <c r="T32" i="34"/>
  <c r="U32" i="34"/>
  <c r="V32" i="34"/>
  <c r="R33" i="34"/>
  <c r="S33" i="34"/>
  <c r="T33" i="34"/>
  <c r="U33" i="34"/>
  <c r="V33" i="34"/>
  <c r="R36" i="34"/>
  <c r="S36" i="34"/>
  <c r="T36" i="34"/>
  <c r="U36" i="34"/>
  <c r="V36" i="34"/>
  <c r="R37" i="34"/>
  <c r="S37" i="34"/>
  <c r="T37" i="34"/>
  <c r="U37" i="34"/>
  <c r="V37" i="34"/>
  <c r="R38" i="34"/>
  <c r="S38" i="34"/>
  <c r="T38" i="34"/>
  <c r="U38" i="34"/>
  <c r="V38" i="34"/>
  <c r="R39" i="34"/>
  <c r="S39" i="34"/>
  <c r="T39" i="34"/>
  <c r="U39" i="34"/>
  <c r="V39" i="34"/>
  <c r="R42" i="34"/>
  <c r="S42" i="34"/>
  <c r="T42" i="34"/>
  <c r="U42" i="34"/>
  <c r="V42" i="34"/>
  <c r="R43" i="34"/>
  <c r="S43" i="34"/>
  <c r="T43" i="34"/>
  <c r="U43" i="34"/>
  <c r="V43" i="34"/>
  <c r="R44" i="34"/>
  <c r="S44" i="34"/>
  <c r="T44" i="34"/>
  <c r="U44" i="34"/>
  <c r="V44" i="34"/>
  <c r="R45" i="34"/>
  <c r="S45" i="34"/>
  <c r="T45" i="34"/>
  <c r="U45" i="34"/>
  <c r="V45" i="34"/>
  <c r="B18" i="40" l="1"/>
  <c r="F10" i="42" l="1"/>
  <c r="F11" i="42"/>
  <c r="F12" i="42"/>
  <c r="F13" i="42"/>
  <c r="F9" i="42"/>
  <c r="S7" i="40" l="1"/>
  <c r="S6" i="40"/>
  <c r="I61" i="36"/>
  <c r="J61" i="36"/>
  <c r="K61" i="36"/>
  <c r="L61" i="36"/>
  <c r="M61" i="36"/>
  <c r="C119" i="36"/>
  <c r="D119" i="36"/>
  <c r="E119" i="36"/>
  <c r="F119" i="36"/>
  <c r="G119" i="36"/>
  <c r="H119" i="36"/>
  <c r="I119" i="36"/>
  <c r="J119" i="36"/>
  <c r="K119" i="36"/>
  <c r="L119" i="36"/>
  <c r="C120" i="36"/>
  <c r="D120" i="36"/>
  <c r="E120" i="36"/>
  <c r="F120" i="36"/>
  <c r="G120" i="36"/>
  <c r="H120" i="36"/>
  <c r="I120" i="36"/>
  <c r="J120" i="36"/>
  <c r="K120" i="36"/>
  <c r="L120" i="36"/>
  <c r="C121" i="36"/>
  <c r="D121" i="36"/>
  <c r="E121" i="36"/>
  <c r="F121" i="36"/>
  <c r="G121" i="36"/>
  <c r="H121" i="36"/>
  <c r="I121" i="36"/>
  <c r="J121" i="36"/>
  <c r="K121" i="36"/>
  <c r="L121" i="36"/>
  <c r="C122" i="36"/>
  <c r="D122" i="36"/>
  <c r="E122" i="36"/>
  <c r="F122" i="36"/>
  <c r="G122" i="36"/>
  <c r="H122" i="36"/>
  <c r="I122" i="36"/>
  <c r="J122" i="36"/>
  <c r="K122" i="36"/>
  <c r="L122" i="36"/>
  <c r="C123" i="36"/>
  <c r="D123" i="36"/>
  <c r="E123" i="36"/>
  <c r="F123" i="36"/>
  <c r="G123" i="36"/>
  <c r="H123" i="36"/>
  <c r="I123" i="36"/>
  <c r="J123" i="36"/>
  <c r="K123" i="36"/>
  <c r="L123" i="36"/>
  <c r="C124" i="36"/>
  <c r="D124" i="36"/>
  <c r="E124" i="36"/>
  <c r="F124" i="36"/>
  <c r="G124" i="36"/>
  <c r="H124" i="36"/>
  <c r="I124" i="36"/>
  <c r="J124" i="36"/>
  <c r="K124" i="36"/>
  <c r="L124" i="36"/>
  <c r="C125" i="36"/>
  <c r="D125" i="36"/>
  <c r="E125" i="36"/>
  <c r="F125" i="36"/>
  <c r="G125" i="36"/>
  <c r="H125" i="36"/>
  <c r="I125" i="36"/>
  <c r="J125" i="36"/>
  <c r="K125" i="36"/>
  <c r="L125" i="36"/>
  <c r="C126" i="36"/>
  <c r="D126" i="36"/>
  <c r="E126" i="36"/>
  <c r="F126" i="36"/>
  <c r="G126" i="36"/>
  <c r="H126" i="36"/>
  <c r="I126" i="36"/>
  <c r="J126" i="36"/>
  <c r="K126" i="36"/>
  <c r="L126" i="36"/>
  <c r="C127" i="36"/>
  <c r="D127" i="36"/>
  <c r="E127" i="36"/>
  <c r="F127" i="36"/>
  <c r="G127" i="36"/>
  <c r="H127" i="36"/>
  <c r="I127" i="36"/>
  <c r="J127" i="36"/>
  <c r="K127" i="36"/>
  <c r="L127" i="36"/>
  <c r="C128" i="36"/>
  <c r="D128" i="36"/>
  <c r="E128" i="36"/>
  <c r="F128" i="36"/>
  <c r="G128" i="36"/>
  <c r="H128" i="36"/>
  <c r="I128" i="36"/>
  <c r="J128" i="36"/>
  <c r="K128" i="36"/>
  <c r="L128" i="36"/>
  <c r="D118" i="36"/>
  <c r="E118" i="36"/>
  <c r="F118" i="36"/>
  <c r="G118" i="36"/>
  <c r="H118" i="36"/>
  <c r="I118" i="36"/>
  <c r="J118" i="36"/>
  <c r="K118" i="36"/>
  <c r="L118" i="36"/>
  <c r="C118" i="36"/>
  <c r="D132" i="36" l="1"/>
  <c r="D142" i="36"/>
  <c r="E141" i="36"/>
  <c r="F140" i="36"/>
  <c r="C139" i="36"/>
  <c r="D138" i="36"/>
  <c r="E137" i="36"/>
  <c r="F136" i="36"/>
  <c r="G135" i="36"/>
  <c r="C135" i="36"/>
  <c r="D134" i="36"/>
  <c r="E133" i="36"/>
  <c r="F132" i="36"/>
  <c r="G139" i="36"/>
  <c r="E132" i="36"/>
  <c r="G142" i="36"/>
  <c r="E142" i="36"/>
  <c r="C142" i="36"/>
  <c r="F141" i="36"/>
  <c r="D141" i="36"/>
  <c r="G140" i="36"/>
  <c r="E140" i="36"/>
  <c r="C140" i="36"/>
  <c r="F139" i="36"/>
  <c r="D139" i="36"/>
  <c r="G138" i="36"/>
  <c r="E138" i="36"/>
  <c r="C138" i="36"/>
  <c r="F137" i="36"/>
  <c r="D137" i="36"/>
  <c r="G136" i="36"/>
  <c r="E136" i="36"/>
  <c r="C136" i="36"/>
  <c r="F135" i="36"/>
  <c r="D135" i="36"/>
  <c r="G134" i="36"/>
  <c r="E134" i="36"/>
  <c r="C134" i="36"/>
  <c r="F133" i="36"/>
  <c r="D133" i="36"/>
  <c r="G132" i="36"/>
  <c r="C132" i="36"/>
  <c r="F142" i="36"/>
  <c r="G141" i="36"/>
  <c r="C141" i="36"/>
  <c r="D140" i="36"/>
  <c r="E139" i="36"/>
  <c r="F138" i="36"/>
  <c r="G137" i="36"/>
  <c r="C137" i="36"/>
  <c r="D136" i="36"/>
  <c r="E135" i="36"/>
  <c r="F134" i="36"/>
  <c r="G133" i="36"/>
  <c r="C133" i="36"/>
  <c r="C18" i="40"/>
  <c r="C17" i="40"/>
  <c r="C16" i="40"/>
  <c r="B16" i="40"/>
  <c r="C15" i="40"/>
  <c r="C14" i="40"/>
  <c r="C13" i="40"/>
  <c r="C12" i="40"/>
  <c r="B12" i="40"/>
  <c r="C11" i="40"/>
  <c r="C10" i="40"/>
  <c r="B10" i="40"/>
  <c r="C9" i="40"/>
  <c r="B9" i="40"/>
  <c r="C8" i="40"/>
  <c r="C7" i="40"/>
  <c r="B7" i="40"/>
  <c r="C6" i="40"/>
  <c r="B6" i="40"/>
  <c r="AA18" i="40"/>
  <c r="D18" i="40"/>
  <c r="AA17" i="40"/>
  <c r="D17" i="40"/>
  <c r="AA16" i="40"/>
  <c r="D16" i="40"/>
  <c r="AA15" i="40"/>
  <c r="D15" i="40"/>
  <c r="AA14" i="40"/>
  <c r="D14" i="40"/>
  <c r="AA13" i="40"/>
  <c r="D13" i="40"/>
  <c r="AA12" i="40"/>
  <c r="D12" i="40"/>
  <c r="AA11" i="40"/>
  <c r="D11" i="40"/>
  <c r="AA10" i="40"/>
  <c r="D10" i="40"/>
  <c r="AA9" i="40"/>
  <c r="D9" i="40"/>
  <c r="AA8" i="40"/>
  <c r="D8" i="40"/>
  <c r="AA7" i="40"/>
  <c r="D7" i="40"/>
  <c r="AA6" i="40"/>
  <c r="D6" i="40"/>
  <c r="D4" i="40"/>
  <c r="G16" i="39" l="1"/>
  <c r="H16" i="39"/>
  <c r="I16" i="39"/>
  <c r="J16" i="39"/>
  <c r="K16" i="39"/>
  <c r="L16" i="39"/>
  <c r="M16" i="39"/>
  <c r="N16" i="39"/>
  <c r="O16" i="39"/>
  <c r="P16" i="39"/>
  <c r="F16" i="39"/>
  <c r="D191" i="36"/>
  <c r="E191" i="36"/>
  <c r="F191" i="36"/>
  <c r="G191" i="36"/>
  <c r="H191" i="36"/>
  <c r="I191" i="36"/>
  <c r="J191" i="36"/>
  <c r="K191" i="36"/>
  <c r="L191" i="36"/>
  <c r="M191" i="36"/>
  <c r="M178" i="36"/>
  <c r="L178" i="36"/>
  <c r="K178" i="36"/>
  <c r="J178" i="36"/>
  <c r="I178" i="36"/>
  <c r="H178" i="36"/>
  <c r="G178" i="36"/>
  <c r="F178" i="36"/>
  <c r="E178" i="36"/>
  <c r="D178" i="36"/>
  <c r="C178" i="36"/>
  <c r="J160" i="36"/>
  <c r="K160" i="36"/>
  <c r="L160" i="36"/>
  <c r="M160" i="36"/>
  <c r="J41" i="36"/>
  <c r="K41" i="36"/>
  <c r="L41" i="36"/>
  <c r="M41" i="36"/>
  <c r="J21" i="36"/>
  <c r="K21" i="36"/>
  <c r="L21" i="36"/>
  <c r="M21" i="36"/>
  <c r="I160" i="36" l="1"/>
  <c r="H160" i="36"/>
  <c r="G160" i="36"/>
  <c r="F160" i="36"/>
  <c r="E160" i="36"/>
  <c r="D160" i="36"/>
  <c r="C160" i="36"/>
  <c r="H61" i="36"/>
  <c r="G61" i="36"/>
  <c r="F61" i="36"/>
  <c r="E61" i="36"/>
  <c r="D61" i="36"/>
  <c r="C61" i="36"/>
  <c r="I41" i="36"/>
  <c r="H41" i="36"/>
  <c r="G41" i="36"/>
  <c r="F41" i="36"/>
  <c r="E41" i="36"/>
  <c r="D41" i="36"/>
  <c r="C41" i="36"/>
  <c r="I21" i="36"/>
  <c r="H21" i="36"/>
  <c r="G21" i="36"/>
  <c r="F21" i="36"/>
  <c r="E21" i="36"/>
  <c r="D21" i="36"/>
  <c r="C21" i="36"/>
  <c r="C191" i="36"/>
</calcChain>
</file>

<file path=xl/sharedStrings.xml><?xml version="1.0" encoding="utf-8"?>
<sst xmlns="http://schemas.openxmlformats.org/spreadsheetml/2006/main" count="1532" uniqueCount="837">
  <si>
    <t>Goal 1. End poverty in all its forms everywhere</t>
  </si>
  <si>
    <t>National</t>
  </si>
  <si>
    <t>Regional</t>
  </si>
  <si>
    <t>Targets</t>
  </si>
  <si>
    <t>Indicator</t>
  </si>
  <si>
    <t>definition</t>
  </si>
  <si>
    <t>Tier</t>
  </si>
  <si>
    <t>data availability</t>
  </si>
  <si>
    <t>Source (s)</t>
  </si>
  <si>
    <t>Agency</t>
  </si>
  <si>
    <t>website</t>
  </si>
  <si>
    <t>available data</t>
  </si>
  <si>
    <t>data available by sex, age, location etc</t>
  </si>
  <si>
    <t>national 'approved ' indicator: Yes =1/No =0</t>
  </si>
  <si>
    <t>latest statistics</t>
  </si>
  <si>
    <t>reporting agency/ministry</t>
  </si>
  <si>
    <t>Custodian</t>
  </si>
  <si>
    <t>linked to Nat.Dev.Plan                (2017-2021)  Yes =1/No =0</t>
  </si>
  <si>
    <t>linked to Nat.Dev.Plan (2022-2026)  Yes =1/No =0</t>
  </si>
  <si>
    <t>linked to RP (2020-2022)  Yes =1/No =0</t>
  </si>
  <si>
    <t>Linked to CARICOM priority indicators' list   Yes =1/No =0</t>
  </si>
  <si>
    <t>Linked to MSDCF                                   Yes =1/No =0</t>
  </si>
  <si>
    <t>national priority score</t>
  </si>
  <si>
    <t>remarks</t>
  </si>
  <si>
    <t>FULL=2;  PARTIAL =1, NO=0</t>
  </si>
  <si>
    <t>Administrative data</t>
  </si>
  <si>
    <t>census/ survey</t>
  </si>
  <si>
    <t>publications/ studies</t>
  </si>
  <si>
    <t>other</t>
  </si>
  <si>
    <t>NSO</t>
  </si>
  <si>
    <t>MINISTRY</t>
  </si>
  <si>
    <t>Other</t>
  </si>
  <si>
    <t>year</t>
  </si>
  <si>
    <t>The indicator “proportion of the population below the international poverty line” is defined as the percentage of the population living on less than $1.90 a day at 2011 international prices.</t>
  </si>
  <si>
    <t>Tier I</t>
  </si>
  <si>
    <t>HBS 2013/14</t>
  </si>
  <si>
    <t>Thesis Kisoensingh (2021)</t>
  </si>
  <si>
    <t>Yes</t>
  </si>
  <si>
    <t>MWA (Poverty Comite)</t>
  </si>
  <si>
    <t>2013/2014</t>
  </si>
  <si>
    <t xml:space="preserve">sex and location </t>
  </si>
  <si>
    <t>AWJ</t>
  </si>
  <si>
    <t xml:space="preserve">World Bank
</t>
  </si>
  <si>
    <t xml:space="preserve">Data only available for 2013/2014. Update can be available if there is a new HBS for Suriname. </t>
  </si>
  <si>
    <t>The national poverty rate is the percentage of the total population living below the national poverty line. The rural poverty rate is the percentage of the rural population living below the national poverty line (or in cases where a separate, rural poverty line is used, the rural poverty line). Urban poverty rate is the percentage of the urban population living below the national poverty line (or in cases where a separate, urban poverty line is used, the urban poverty line).</t>
  </si>
  <si>
    <t>HBS 2013/15</t>
  </si>
  <si>
    <t>NCVA report (2017) &amp; MWA (Poverty Committee Report, 2021)</t>
  </si>
  <si>
    <t>Data only available for 2013/2014. Update can be available if there is a new HBS for Suriname. We do have updated poverty lines.</t>
  </si>
  <si>
    <t xml:space="preserve">The following four series are used to monitor the SDG 1.2.2.
1)Official multidimensional poverty headcount, by sex, and age (% of population) ( The percentage of people who are multidimensionally poor)
2)Average share of weighted deprivations (intensity) for total population (The average share of weighted dimensions in which poor people are deprived among total population)
3)Official multidimensional poverty headcount (% of total households). (The percentage of households who are multidimensionally poor)
4)Average share of weighted deprivations (intensity) for total households(The average share of weighted dimensions in which poor people are deprived among total households)
5)Multidimensional deprivation for children (% of population under 18).(The percentage of children who are simultaneously deprived in multiple dimensions of well-being)
</t>
  </si>
  <si>
    <t>Tier II</t>
  </si>
  <si>
    <t>MICS or Census</t>
  </si>
  <si>
    <t>Thesis, Sobhie (2015,2018), Kisoensingh (2021). NCVA (2017) &amp; soon also the MWA report (2021)</t>
  </si>
  <si>
    <t>AWJ/SOZAVO</t>
  </si>
  <si>
    <t>https://data.humdata.org/dataset/suriname-mpi</t>
  </si>
  <si>
    <t>2010 &amp;2018</t>
  </si>
  <si>
    <t xml:space="preserve">National Gov.
</t>
  </si>
  <si>
    <t>There are different MPI models. GLOBAL MPI from OPHI also have data available for Suriname.The MICS 2010 data calculations are available and the 2018 calculation for the MPI will be available soon. Suriname will not use the Global MPI model, but a Factor Analysis model.</t>
  </si>
  <si>
    <t xml:space="preserve">The indicator reflects the proportion of persons effectively covered by a social protection system, including social protection floors. It also reflects the main components of social protection: child and maternity benefits, support for persons without a job, persons with disabilities, victims of work injuries and older persons.
Effective coverage of social protection is measured by the number of people who are either actively contributing to a social insurance scheme or receiving benefits (contributory or non-contributory
</t>
  </si>
  <si>
    <t>Min of SOZAVO</t>
  </si>
  <si>
    <t>Basic Indicators/ Statistical Yearbook/ MICS2018/IDBdatabase2016/Census2012</t>
  </si>
  <si>
    <t>SOZAVO</t>
  </si>
  <si>
    <t>2012-2020</t>
  </si>
  <si>
    <t>yes</t>
  </si>
  <si>
    <t>sozavo</t>
  </si>
  <si>
    <t xml:space="preserve">ILO
</t>
  </si>
  <si>
    <t>Basic Services refer to public service provision systems that meet human basic needs including drinking water, sanitation, hygiene, energy, mobility, waste collection, health care, education and information technologies.</t>
  </si>
  <si>
    <t>Suriname Water Company (SWM)/ Suriname Energy Company (EBS)/ SOZAVO (BAZO )</t>
  </si>
  <si>
    <t>MICS 2018 or Census</t>
  </si>
  <si>
    <t>MICS 2018 Finding Report (2019)</t>
  </si>
  <si>
    <t>Suriname Water Company (SWM)/ Suriname Energy Company (EBS)/       SOZAVO (BAZO ) &amp;MICS/ GBS (Census)</t>
  </si>
  <si>
    <t>https://statistics-suriname.org/wp-content/uploads/2019/08/Suriname-MICS-6-Survey-Findings-Report.pdf</t>
  </si>
  <si>
    <r>
      <t xml:space="preserve">MICS 2018 &amp; Census 2012. EBS (2020),   SWM (2020), </t>
    </r>
    <r>
      <rPr>
        <sz val="10"/>
        <color rgb="FFFF0000"/>
        <rFont val="Times New Roman"/>
        <family val="1"/>
      </rPr>
      <t>/ IDBdata 2016/17</t>
    </r>
  </si>
  <si>
    <t>sex , age and location</t>
  </si>
  <si>
    <t xml:space="preserve">UN-Habitat
</t>
  </si>
  <si>
    <t>Indicator 1.4.2 covers (a) all types of land use (such as residential, commercial, agricultural, forestry, grazing, wetlands based on standard land-use classification) in both rural and urban areas; and (b) all land tenure types as recognized at the country level, such as freehold, leasehold, public land, customary land. An individual can hold land in his/her own name, jointly with other individuals, as a member of a household, or collectively as member of group, cooperative or other type of association.</t>
  </si>
  <si>
    <t xml:space="preserve">World Bank, 
UN-Habitat
</t>
  </si>
  <si>
    <t>This indicator measures the number of people who died, went missing or were directly affected by disasters per 100,000 population.</t>
  </si>
  <si>
    <t> NCCR / secr of president</t>
  </si>
  <si>
    <t>GBS: Environment Stat. pub chapter 2</t>
  </si>
  <si>
    <t>Secr of the pres (NCCR)</t>
  </si>
  <si>
    <t>https://statistics-suriname.org/wp-content/uploads/2021/03/Final-9th-environment-pub-2020.pdf</t>
  </si>
  <si>
    <t>Secr of pres/NCCR</t>
  </si>
  <si>
    <t xml:space="preserve">UNDRR
</t>
  </si>
  <si>
    <t>This indicator measures the ratio of direct economic loss attributed to disasters in relation to GDP</t>
  </si>
  <si>
    <t xml:space="preserve"> NCCR </t>
  </si>
  <si>
    <t>Currently calculated only the damages and losses that are registered. This amount is reported as a proportion of the GDP</t>
  </si>
  <si>
    <t xml:space="preserve">NA
[a] An open-ended intergovernmental expert working group on indicators and terminology relating to disaster risk reduction established by the General Assembly (resolution 69/284) is developing a set of indicators to measure global progress in the implementation of the Sendai Framework. These indicators will eventually reflect the agreements on the Sendai Framework indicators.
</t>
  </si>
  <si>
    <t> NCCR</t>
  </si>
  <si>
    <t>plan is already delivered. Awaiting for approval</t>
  </si>
  <si>
    <t xml:space="preserve">The Sendai Framework for Disaster Risk Reduction 2015-2030 was adopted by UN Member States in March 2015 as a global policy of disaster risk reduction. One of the targets is: “Substantially increase the number of countries with national and local disaster risk reduction strategies by 2020”.
In line with the Sendai Framework for Disaster Risk Reduction 2015-2030, disaster risk reduction strategies and policies should mainstream and integrate disaster risk reduction within and across all sectors, across different timescales and with targets, indicators and time frames. These strategies should be aimed at preventing the creation of disaster risk, the reduction of existing risk and the strengthening of economic, social, health and environmental resilience.
</t>
  </si>
  <si>
    <t xml:space="preserve">Total official development assistance (ODA) grants from all donors that focus on poverty reduction as a share of the recipient country’s gross national income.
The OECD/Development Assistance Committee (DAC) defines ODA as “flows to countries and territories on the DAC List of ODA Recipients and to multilateral institutions which are i)  provided by official agencies, including state and local governments, or by their executive agencies; and ii)  each transaction  is administered with the promotion of the economic development and welfare of developing countries as its main objective; andis concessional in character and conveys a grant element of at least 25 per cent (calculated at a rate of discount of 10 per cent). (See http://www.oecd.org/dac/stats/officialdevelopmentassistancedefinitionandcoverage.htm).
</t>
  </si>
  <si>
    <t xml:space="preserve">OECD
</t>
  </si>
  <si>
    <t>Total general (local, regional and central) government expenditure on education (current, capital, and transfers), expressed as a percentage of total general government expenditure on all sectors (including health, education, social services, etc.). It includes expenditure funded by transfers from international sources to the government.</t>
  </si>
  <si>
    <t>Ministry  Finance</t>
  </si>
  <si>
    <t> Financial Nota</t>
  </si>
  <si>
    <t>https://statistics-suriname.org/wp-content/uploads/2020/06/Financi%C3%ABle-Nota-2020.pdf</t>
  </si>
  <si>
    <t xml:space="preserve">Under discussion among agencies (ILO, UNESCO-UIS, WHO)
</t>
  </si>
  <si>
    <t>Proportion of government spending towards health and education and direct transfers which benefit directly the monetary poor. Government spending measures public expenditures on health and education services. Direct transfers refer to cash transfers and near-cash transfers. The definition of the monetary poor follows national standards, with poverty levels determined by national definition of income or consumption poverty (consistent with SDG 1.2.1).</t>
  </si>
  <si>
    <t xml:space="preserve">UNICEF
</t>
  </si>
  <si>
    <t>1.1.1 Proportion of the population living below the international poverty line by sex, age, employment status and geographic location (urban/rural)</t>
  </si>
  <si>
    <t>Poverty by $1.90 and $ 3.20 poverty line (international prices) using Househould Buget Survey 2007/2008 and 2013/2014</t>
  </si>
  <si>
    <t>Poverty Profile by sex, age, employment status and geographic location, 2022, in %</t>
  </si>
  <si>
    <t>HBS 2007/2008</t>
  </si>
  <si>
    <t>Worldbank Poverty Rate ($6.85 PPP daily)</t>
  </si>
  <si>
    <t>Total Population </t>
  </si>
  <si>
    <t>Area</t>
  </si>
  <si>
    <t>Percentage of  households living below  $ 1.90 ppp/per day</t>
  </si>
  <si>
    <t>Percentage of  households living below  $ 3.20 ppp/per day</t>
  </si>
  <si>
    <t>By Sex</t>
  </si>
  <si>
    <t>Urban</t>
  </si>
  <si>
    <t>Female</t>
  </si>
  <si>
    <t>Rural</t>
  </si>
  <si>
    <t>Male</t>
  </si>
  <si>
    <t>By Gender of the Head of the Household</t>
  </si>
  <si>
    <t>Source: World Bank (2016), GBS_ Household Budget Survey 2014, modified by Sobhie (2018)  and Kisoensing (2021)</t>
  </si>
  <si>
    <t>By Age</t>
  </si>
  <si>
    <t>Poverty by Gender, 2013/14 HBS</t>
  </si>
  <si>
    <t>0-5</t>
  </si>
  <si>
    <t>6-11</t>
  </si>
  <si>
    <t>12-14</t>
  </si>
  <si>
    <t>15-17</t>
  </si>
  <si>
    <t>18-24</t>
  </si>
  <si>
    <t>Source: World Bank (2016), GBS_ Household Budget Surivey 2014, modified by Sobhie (2018)  and Kisoensing (2021)</t>
  </si>
  <si>
    <t>25-60</t>
  </si>
  <si>
    <t>60+</t>
  </si>
  <si>
    <t>Poverty incidence by Activity status, HBS 2013/14</t>
  </si>
  <si>
    <t>Missing age</t>
  </si>
  <si>
    <t>Activiteity status</t>
  </si>
  <si>
    <t>By Employment status</t>
  </si>
  <si>
    <t>Employed</t>
  </si>
  <si>
    <t>Unemployed</t>
  </si>
  <si>
    <t>Home maker</t>
  </si>
  <si>
    <t>By Region</t>
  </si>
  <si>
    <t>Retired</t>
  </si>
  <si>
    <t>Great Paramaribo</t>
  </si>
  <si>
    <t>Rest of the coastal region</t>
  </si>
  <si>
    <t>Interior</t>
  </si>
  <si>
    <t>Source: World Bank (2016), GBS_ Household Budget Survey 2014 , modified by Sobhie (2018)  and Kisoensing (2021)</t>
  </si>
  <si>
    <t>Source: Suriname Survey on Living Conditions, 2022</t>
  </si>
  <si>
    <t>Retrieved from: Suriname Poverty and Equity Assessment, May 2024</t>
  </si>
  <si>
    <t>1.2.1 Proportion of population living below the national poverty line, by sex and age</t>
  </si>
  <si>
    <t>National poverty line determination</t>
  </si>
  <si>
    <t>Household poverty in Suriname is characterized by a lack of income and/or assets to acquire a basic package of food and other necessary goods and services needed to lead a dignified existence.</t>
  </si>
  <si>
    <t>Poverty Incidence (H) and Poverty Gap Index (A)  for Urban, 2013/14</t>
  </si>
  <si>
    <t>Poverty measure, HBS  2013/2014</t>
  </si>
  <si>
    <t>Household Poverty line in Suriname 2019-2024 (in SRD)</t>
  </si>
  <si>
    <t>Household Poverty line in Suriname 2019-2024 (in US$)</t>
  </si>
  <si>
    <t>Headcount ratio (%)</t>
  </si>
  <si>
    <t>Poverty gap (%)</t>
  </si>
  <si>
    <t>Exchange Rate</t>
  </si>
  <si>
    <t xml:space="preserve"> Basic food basket of  2200 Kcal</t>
  </si>
  <si>
    <t>Adult/Child</t>
  </si>
  <si>
    <r>
      <t xml:space="preserve">Source: Ministry of Social Affairs and Housing/ National Poverty Committee,  NCVAreport , 2017, </t>
    </r>
    <r>
      <rPr>
        <sz val="10"/>
        <color theme="1"/>
        <rFont val="Times New Roman"/>
        <family val="1"/>
      </rPr>
      <t>p19 en 20.</t>
    </r>
  </si>
  <si>
    <t>Poverty incidence using various poverty lines  (%)</t>
  </si>
  <si>
    <t xml:space="preserve">Poverty lines(*)
</t>
  </si>
  <si>
    <t>Poverty incidence  by georgraphical area (**)</t>
  </si>
  <si>
    <t>US$ per day (PPP)</t>
  </si>
  <si>
    <t>SRD /month</t>
  </si>
  <si>
    <t>Extreme poverty rate (US$ 2)</t>
  </si>
  <si>
    <t>SRD 120,-</t>
  </si>
  <si>
    <t>50%-median (US$ 5)</t>
  </si>
  <si>
    <t>SRD 275,-</t>
  </si>
  <si>
    <t>Elderly Allowance (US$ 9)</t>
  </si>
  <si>
    <t>SRD 525,-</t>
  </si>
  <si>
    <t>Minimumwage (US$ 11)</t>
  </si>
  <si>
    <t>SRD 686,- (40 hours)</t>
  </si>
  <si>
    <t xml:space="preserve">Source: LAPOP 2012, Sobhie (2018) :  “Measuring Poverty in Suriname, A systematic research on concepts and measurement methods.” P.54 </t>
  </si>
  <si>
    <t>(*) The conversion factor used for 2012 is SRD / $ 2.0, extrapolated from the 2011 PPP set</t>
  </si>
  <si>
    <t>(**) Data from  Latin American Public Opinion Project Survey carried out in 2012</t>
  </si>
  <si>
    <t>Poverty  incidence (%) by geographical area using National (Food) Poverty Line in 2014 , HBS 2013/2014</t>
  </si>
  <si>
    <t xml:space="preserve">Area </t>
  </si>
  <si>
    <t xml:space="preserve">           Extreme poor     (Food PL: SRD 309,- per month)</t>
  </si>
  <si>
    <t>Poverty (PL:SRD 515,- per month)</t>
  </si>
  <si>
    <t>Near Poor(PL: SRD 773- per month)</t>
  </si>
  <si>
    <t>National*</t>
  </si>
  <si>
    <t xml:space="preserve">Source: GBS- Household budget survey 2014 and NVCA (2017), modified by Sobhie (2018) and Kisoensingh (2021)  </t>
  </si>
  <si>
    <t>Poverty incidence (%) using  based on national poverty lines (SRD) by Sex, HBS 2013/2014</t>
  </si>
  <si>
    <t>Gender</t>
  </si>
  <si>
    <t>National Poverty lines</t>
  </si>
  <si>
    <t>Extreme Poverty                      (PL: SRD 309,- per month)</t>
  </si>
  <si>
    <t>National (*)</t>
  </si>
  <si>
    <t>Poverty incidence (%) using  based on national poverty lines (SRD) by  by Activity status, HBS 2013/2014</t>
  </si>
  <si>
    <t>Source: Ministry of Labour, Employment and Youth affairs</t>
  </si>
  <si>
    <t>Calculations by the Commission for the determination of the national poverty line</t>
  </si>
  <si>
    <t>Calculation method:</t>
  </si>
  <si>
    <t>https://gov.sr/wp-content/uploads/2023/05/STATISTIEK-ARMOEDE-FINAL-DRUK-230423.pdf</t>
  </si>
  <si>
    <t xml:space="preserve">National(*) </t>
  </si>
  <si>
    <t>(*)Interior was not included in the survey</t>
  </si>
  <si>
    <t>1.2.2 Proportion of men, women and children of all ages living in poverty in all its dimensions according to national definitions</t>
  </si>
  <si>
    <t>The following four series are used to monitor the SDG 1.2.2.
1)Official multidimensional poverty headcount, by sex, and age (% of population) ( The percentage of people who are multidimensionally poor)
2)Average share of weighted deprivations (intensity) for total population (The average share of weighted dimensions in which poor people are deprived among total population)
3)Official multidimensional poverty headcount (% of total households). (The percentage of households who are multidimensionally poor)
4)Average share of weighted deprivations (intensity) for total households(The average share of weighted dimensions in which poor people are deprived among total households)
5)Multidimensional deprivation for children (% of population under 18).(The percentage of children who are simultaneously deprived in multiple dimensions of well-being)</t>
  </si>
  <si>
    <t xml:space="preserve">Overlap between monetary and multidimensional poverty, 2022, in % </t>
  </si>
  <si>
    <t xml:space="preserve">Poverty Indices using  National  indicators and cut offs, Census 2012 </t>
  </si>
  <si>
    <t>Poor 
(&lt;US$ 6.85)</t>
  </si>
  <si>
    <t>Population</t>
  </si>
  <si>
    <t>Region</t>
  </si>
  <si>
    <t>H</t>
  </si>
  <si>
    <t>A</t>
  </si>
  <si>
    <t>MO</t>
  </si>
  <si>
    <t xml:space="preserve">Multidimensionally poor </t>
  </si>
  <si>
    <t>Health</t>
  </si>
  <si>
    <t>Chronic illness</t>
  </si>
  <si>
    <t>At least one member of the household has a chronic illness</t>
  </si>
  <si>
    <t>Disability</t>
  </si>
  <si>
    <t>At least one member of the household has a disability</t>
  </si>
  <si>
    <t>Education</t>
  </si>
  <si>
    <t> Gender of head</t>
  </si>
  <si>
    <t>Level of education</t>
  </si>
  <si>
    <t>Head of household did not complete lower secondary education</t>
  </si>
  <si>
    <t>Male-headed</t>
  </si>
  <si>
    <t>ICT skills</t>
  </si>
  <si>
    <t>At least 1 person in the household does not use the internet at all</t>
  </si>
  <si>
    <t>Female- headed</t>
  </si>
  <si>
    <t>School attendance</t>
  </si>
  <si>
    <t>Not all children in school age from the household are attending school</t>
  </si>
  <si>
    <t>Ethnicity</t>
  </si>
  <si>
    <t>Communication</t>
  </si>
  <si>
    <t>Household does not have any communication device</t>
  </si>
  <si>
    <t>Amerindian</t>
  </si>
  <si>
    <t>Literacy</t>
  </si>
  <si>
    <t>There is at least 1 person unable to read/write in the household</t>
  </si>
  <si>
    <t>Maroon</t>
  </si>
  <si>
    <t>Learning delay</t>
  </si>
  <si>
    <t>Household has at least one person who has a school delay</t>
  </si>
  <si>
    <t>Creole</t>
  </si>
  <si>
    <t>Standard of Living</t>
  </si>
  <si>
    <t>Household:</t>
  </si>
  <si>
    <t>Hindustani</t>
  </si>
  <si>
    <t>Cooking fuel</t>
  </si>
  <si>
    <t>does not have access to quality cooking fuel sources</t>
  </si>
  <si>
    <t>Javanese</t>
  </si>
  <si>
    <t>Sanitary facilities</t>
  </si>
  <si>
    <t>does not have access to improved sanitary</t>
  </si>
  <si>
    <t>Drinking water supply</t>
  </si>
  <si>
    <t>does not have access to quality drinking water facilities nearby</t>
  </si>
  <si>
    <t>Distrct</t>
  </si>
  <si>
    <t>Housing</t>
  </si>
  <si>
    <t>has roof that is made of inadequate materials</t>
  </si>
  <si>
    <t>Paramaribo</t>
  </si>
  <si>
    <t>Overcrowding</t>
  </si>
  <si>
    <t>members share bedroom with more than 3 people</t>
  </si>
  <si>
    <t>Wanica</t>
  </si>
  <si>
    <t>Socioeconomic security</t>
  </si>
  <si>
    <t>Nickerie</t>
  </si>
  <si>
    <t>Financial</t>
  </si>
  <si>
    <t>Income from transfers is the main source of income</t>
  </si>
  <si>
    <t>Coronie</t>
  </si>
  <si>
    <t>Insurance</t>
  </si>
  <si>
    <t>Not all members of the household have health insurance</t>
  </si>
  <si>
    <t>Saramacca</t>
  </si>
  <si>
    <t>Employment</t>
  </si>
  <si>
    <t>No member of the household has a job</t>
  </si>
  <si>
    <t>Commewijne</t>
  </si>
  <si>
    <t>Safety</t>
  </si>
  <si>
    <t>at least 1 member of the household was a victim of a crime</t>
  </si>
  <si>
    <t>Marowijne</t>
  </si>
  <si>
    <t>Dependency</t>
  </si>
  <si>
    <t>Households with Members/Working Age Members greater than 3</t>
  </si>
  <si>
    <t>Para</t>
  </si>
  <si>
    <t>Brokopondo</t>
  </si>
  <si>
    <t>Sipaliwini</t>
  </si>
  <si>
    <t>Note: This table is based on the Worldbank definition of Poverty, which is an international definition and not a national definition.</t>
  </si>
  <si>
    <t>Source:  Census 2012, calculated by National Poverty Committee, using country specific  indicators</t>
  </si>
  <si>
    <t>* prelimenary results</t>
  </si>
  <si>
    <t>Proposed National MPI- dimensions and indicators</t>
  </si>
  <si>
    <t>List of indicators and respective cutoffs by dimension for the National MPI</t>
  </si>
  <si>
    <t>DIMENSION</t>
  </si>
  <si>
    <t>INDICATORS</t>
  </si>
  <si>
    <t>Deprived if household has:</t>
  </si>
  <si>
    <t>weights</t>
  </si>
  <si>
    <t>1.Health </t>
  </si>
  <si>
    <t>Mortality</t>
  </si>
  <si>
    <t>At least 1 case of mortality is reported before the average life expectation age</t>
  </si>
  <si>
    <t>NA</t>
  </si>
  <si>
    <t>Chronic disease</t>
  </si>
  <si>
    <t>At least 1 member has a chronic disease  </t>
  </si>
  <si>
    <t xml:space="preserve"> 1/10</t>
  </si>
  <si>
    <t>Dysfunctionality</t>
  </si>
  <si>
    <t>At least 1 member in the household has a disability or dysfunctionality or is declared incapacitated for the labor market</t>
  </si>
  <si>
    <t>2.Education </t>
  </si>
  <si>
    <t>Educational attainment level</t>
  </si>
  <si>
    <t xml:space="preserve"> A head who has not completed at least Secondary Junior High </t>
  </si>
  <si>
    <t xml:space="preserve"> 1/15</t>
  </si>
  <si>
    <t>No household member with required set of ICT skills</t>
  </si>
  <si>
    <t>School attendence</t>
  </si>
  <si>
    <t xml:space="preserve">At least 1 member of 6 -16 years of age does not attend the school </t>
  </si>
  <si>
    <t xml:space="preserve">No access to at least one of the following communication/information sources: newspaper, radio, television, internet, mobile phone </t>
  </si>
  <si>
    <t xml:space="preserve">At least 1 member is illiterate, cannot read and write, or has never attended school </t>
  </si>
  <si>
    <t>School backwardness</t>
  </si>
  <si>
    <t>At least 1 member of 6-16 years of age has a school backwardness of 2 or more years up to the required level</t>
  </si>
  <si>
    <t>3.Standard of Living </t>
  </si>
  <si>
    <t>No access to improved cooking fuel sources</t>
  </si>
  <si>
    <t xml:space="preserve"> 1/30</t>
  </si>
  <si>
    <t>Sanitation</t>
  </si>
  <si>
    <t>No access to sanitation facilities and/or is sharing the facility with other households</t>
  </si>
  <si>
    <t>Drinking water</t>
  </si>
  <si>
    <t xml:space="preserve">No access to improved drinking water sources which is in a range of 200 meters of the dwelling  </t>
  </si>
  <si>
    <t>Electricity</t>
  </si>
  <si>
    <t>No access to improved electricity sources</t>
  </si>
  <si>
    <t>Living conditions</t>
  </si>
  <si>
    <t>Housing material for roofing, walls and floors are inferior and/or no access to own dwelling</t>
  </si>
  <si>
    <t>At more than 3 persons per bedroom</t>
  </si>
  <si>
    <t xml:space="preserve"> 1/25</t>
  </si>
  <si>
    <t>Assets and household durables</t>
  </si>
  <si>
    <t>Access to less than halve of the following household durables and assets (or similar items): radio, television, telephone, computer, transport vehicle, washing machine, microwave oven, air conditioner /fan, hydrophore, stove with or without oven, refrigerator</t>
  </si>
  <si>
    <t xml:space="preserve"> radio/tv/phone:1/45
other : 1/25</t>
  </si>
  <si>
    <t>4.Social-Economic Security </t>
  </si>
  <si>
    <t>Financial assistance</t>
  </si>
  <si>
    <t xml:space="preserve">At least 1 member receives financial assistance (other than elderly allowance) from the government as the main income to cover the living expenses. </t>
  </si>
  <si>
    <t xml:space="preserve">Medical </t>
  </si>
  <si>
    <t xml:space="preserve">At least 1 member has no medical insurance coverage or makes use of the insurance provided through social assistance </t>
  </si>
  <si>
    <t>insurance</t>
  </si>
  <si>
    <t> At least 1 member was a victim of a crime assault  </t>
  </si>
  <si>
    <t>No member of the household is employed   </t>
  </si>
  <si>
    <t>Dependency ratio</t>
  </si>
  <si>
    <t>If the dependency ratio (number of household members/ the number of workers) is more than 2;</t>
  </si>
  <si>
    <t>Sorce: National Poverty Comitee, Ministry of Labor, Employment and Youth Affairs, July 2022</t>
  </si>
  <si>
    <t>* Not all variables were available  in the 10% household Census sample.</t>
  </si>
  <si>
    <t xml:space="preserve">Multidmensional Poverty Indices from Studies of Sobhie (2018) and Kisoensing (2021) </t>
  </si>
  <si>
    <t xml:space="preserve"> MPI by area using OPHI-Global MPI indicators and cut offs (%), MICS 2018</t>
  </si>
  <si>
    <t>Headcount (H)</t>
  </si>
  <si>
    <t>Intensity Deprivation (A)</t>
  </si>
  <si>
    <t>Multi-Dimensional Poverty index (MPI)</t>
  </si>
  <si>
    <t>Source: MICS 2018, calculation by Kisoensingh (2021) using OPHI-Global MPI_indicators and cut offs</t>
  </si>
  <si>
    <t>Multidimensionale Poverty and extreme multidimensionale Poverty by Gender Head of Households, MICS 2018</t>
  </si>
  <si>
    <t>Gender Head Household</t>
  </si>
  <si>
    <t>Extreme Poor households</t>
  </si>
  <si>
    <t>Poor households</t>
  </si>
  <si>
    <t>Source: MICS 2018, MPI calculation based on the Surinamese MPI  from the Thesis from Kisoensingh (2021)</t>
  </si>
  <si>
    <t xml:space="preserve">Poverty Indices using  national  indicators and cut offs, Census 2012 </t>
  </si>
  <si>
    <t>head count ratio</t>
  </si>
  <si>
    <t>Head count ratio</t>
  </si>
  <si>
    <t>Total</t>
  </si>
  <si>
    <t>Source:  Census 2012, calculated by Sobhie (2018) using national indicators</t>
  </si>
  <si>
    <t>Deprivation  by indicator</t>
  </si>
  <si>
    <t>Variable</t>
  </si>
  <si>
    <t>Observations</t>
  </si>
  <si>
    <t>Deprivation by indicator</t>
  </si>
  <si>
    <t>d_hinsurance</t>
  </si>
  <si>
    <t>d_education</t>
  </si>
  <si>
    <t>d_disability</t>
  </si>
  <si>
    <t>d_chronic disease</t>
  </si>
  <si>
    <t>d_workers</t>
  </si>
  <si>
    <t>d_dependancy</t>
  </si>
  <si>
    <t>d_roofingmaterial</t>
  </si>
  <si>
    <t>d_houseowner</t>
  </si>
  <si>
    <t>d_overcrowding</t>
  </si>
  <si>
    <t>d_radio</t>
  </si>
  <si>
    <t>d_cookingfuel</t>
  </si>
  <si>
    <t>d_waste disposal</t>
  </si>
  <si>
    <t xml:space="preserve">d_water </t>
  </si>
  <si>
    <t>d_sanitation</t>
  </si>
  <si>
    <t>d_electricity</t>
  </si>
  <si>
    <t>d_tv</t>
  </si>
  <si>
    <t>d_refrigarator</t>
  </si>
  <si>
    <t>d_washingmachine</t>
  </si>
  <si>
    <t>d_phone</t>
  </si>
  <si>
    <t>d_transportation</t>
  </si>
  <si>
    <t>1.3.1 Proportion of population covered by social protection floors/systems, by sex, distinguishing children, unemployed persons, older persons, persons with disabilities, pregnant women, newborns, work-injury victims and the poor and the vulnerable</t>
  </si>
  <si>
    <t>Number of Persons with Old Age pension by District, 2010-2022</t>
  </si>
  <si>
    <t>Social Assistance Program by poor people, 2022, in %</t>
  </si>
  <si>
    <t>District</t>
  </si>
  <si>
    <t>Any Social Assistance Program</t>
  </si>
  <si>
    <t>No</t>
  </si>
  <si>
    <t xml:space="preserve">Yes </t>
  </si>
  <si>
    <t>AKB Program</t>
  </si>
  <si>
    <t>AOV Program</t>
  </si>
  <si>
    <t>FBM Program</t>
  </si>
  <si>
    <t>FBZ Program</t>
  </si>
  <si>
    <t>%</t>
  </si>
  <si>
    <t>Source: General Bureau of Statistics, Statistical Yearbook, Table 10.1</t>
  </si>
  <si>
    <t>Source: Ministry of Social Affairs and Housing, Department of Scientific Research and Planning</t>
  </si>
  <si>
    <t>Retrieved from:</t>
  </si>
  <si>
    <t xml:space="preserve">https://statistics-suriname.org/wp-content/uploads/2025/01/Statistisch-Jaarboek-Statistical-Yearbook-2020-2021-2022-dec-2023-corr-jan-2025.pdf </t>
  </si>
  <si>
    <t>Number of Children for whom the Government paid Child Benefit by District, 2010-2022</t>
  </si>
  <si>
    <t>Totaal</t>
  </si>
  <si>
    <t>Coverage of Social Assistance Programs</t>
  </si>
  <si>
    <t xml:space="preserve">Number of persons that has received : </t>
  </si>
  <si>
    <t>June 2024</t>
  </si>
  <si>
    <t>Persons aged 60+ for AOV (elderly allowance)</t>
  </si>
  <si>
    <t>Source: General Bureau of Statistics, Statistical Yearbook, Table 10.2</t>
  </si>
  <si>
    <t>Children 0-18, AKB</t>
  </si>
  <si>
    <t xml:space="preserve">Vulnerable Households(ZWHH) </t>
  </si>
  <si>
    <t xml:space="preserve">8500* </t>
  </si>
  <si>
    <t xml:space="preserve">13574** </t>
  </si>
  <si>
    <t>Persons with disability (MMEB)</t>
  </si>
  <si>
    <t>Number of Rightful Claimants and Claiming Persons for Free health Care Benefits per District, 2010-2021</t>
  </si>
  <si>
    <t>Total number of 60plus persons</t>
  </si>
  <si>
    <t>Coverage % Elderly allowance</t>
  </si>
  <si>
    <t>Total expenditures for AOV</t>
  </si>
  <si>
    <t>Total number of Children 0-18 (coverage %)</t>
  </si>
  <si>
    <t>Source: Ministry of Social Affairs and Public Housing, Ministry of Finance Statistics</t>
  </si>
  <si>
    <t>Report: Technical Note, Proxy Means Test as tool for Social Targeting and Poverty Reduction; Update PMT-2024 with a focus on Interior (2025)</t>
  </si>
  <si>
    <t>Table 2.8</t>
  </si>
  <si>
    <t>https://gov.sr/ministeries/ministerie-van-financien-en-planning/data/?dir=62809</t>
  </si>
  <si>
    <t>Source: General Bureau of Statistics, Statistical Yearbook</t>
  </si>
  <si>
    <t>Data for 2017-2021: People with a BAZO card</t>
  </si>
  <si>
    <t xml:space="preserve"> Annual Number of  Persons with BAZO _ BZV- cards  by District, Sex and Age Group, 2017 - 2021 </t>
  </si>
  <si>
    <t xml:space="preserve">Age Group: 0 – 16 </t>
  </si>
  <si>
    <t>M</t>
  </si>
  <si>
    <t>F</t>
  </si>
  <si>
    <t>Totaal / Total</t>
  </si>
  <si>
    <t>Age Group: 17 - 59</t>
  </si>
  <si>
    <t>Age Group: 60+</t>
  </si>
  <si>
    <t xml:space="preserve">BAZO _ BZV- kaarten / BAZO _ BZV- cards  </t>
  </si>
  <si>
    <t>Source: Ministry of Social Affairs and Housing</t>
  </si>
  <si>
    <t>Total Age Group:0- 60+</t>
  </si>
  <si>
    <t>Source: General Bureau of Statistics, Statistical Yearbook, Table 10.5</t>
  </si>
  <si>
    <t>Number of Persons that Received Financial Support by District, 2010-2022</t>
  </si>
  <si>
    <t>Source: General Bureau of Statistics, Statistical Yearbook, Table 10.3:</t>
  </si>
  <si>
    <t>Annual Number of Persons with Disability that received Financial Support by District,  2017 - 2022</t>
  </si>
  <si>
    <t>Source: General Bureau of Statistics, Statistical Yearbook, Table 10.4</t>
  </si>
  <si>
    <t>Number of Persons per December each Year</t>
  </si>
  <si>
    <t>Population covered by social protection floors/systems, 2010-2020</t>
  </si>
  <si>
    <t xml:space="preserve">Old Age pension </t>
  </si>
  <si>
    <t>Child Benefit</t>
  </si>
  <si>
    <t>Free health Care Benefits/BAZO</t>
  </si>
  <si>
    <t>Financial Support</t>
  </si>
  <si>
    <t>Financial Support Disability</t>
  </si>
  <si>
    <t>Table EQ.2.5: Coverage of social transfers and benefits: All household members</t>
  </si>
  <si>
    <t>Table EQ.2.6: Coverage of social transfers and benefits: Households in the lowest two quintiles</t>
  </si>
  <si>
    <t>Table EQ.2.7: Coverage of social transfers and benefits: Children in all households</t>
  </si>
  <si>
    <t xml:space="preserve">Table EQ.2.8: Coverage of school support programmes: Members age 5-24 in all households </t>
  </si>
  <si>
    <t>Percentage of household members living in households that received social transfers or benefits in the last 3 months, by type of transfers and benefits, Suriname MICS, 2018</t>
  </si>
  <si>
    <t>Percentage of households in the lowest two wealth quintiles that received social transfers or benefits in the last 3 months, by type of transfers or benefits, Suriname MICS, 2018</t>
  </si>
  <si>
    <t>Percentage of children under age 18 living in households that received social transfers or benefits in the last 3 months, by type of transfers or benefits, Suriname MICS, 2018</t>
  </si>
  <si>
    <t>Percentage of children and young people age 5-24 years in all households who are currently attending primary education or higher who received support for school tuition and other school related support during the 2017/2018 school year, Suriname MICS, 2018</t>
  </si>
  <si>
    <t>Percentage of household members living in households receiving specific types of support in the last 3 months:</t>
  </si>
  <si>
    <t>No social transfers or benefits</t>
  </si>
  <si>
    <t>Number of household members</t>
  </si>
  <si>
    <t>Percentage of households receiving specific types of support in the last 3 months:</t>
  </si>
  <si>
    <t>Number of households in the two lowest quintiles</t>
  </si>
  <si>
    <t>Percentage of children living in households receiving specific 
types of support in the last 3 months:</t>
  </si>
  <si>
    <t>Number of children under age 18</t>
  </si>
  <si>
    <t>Education related financial or material support</t>
  </si>
  <si>
    <t>No school support</t>
  </si>
  <si>
    <t>Number of household members age 5-24 years currently attending primary education or higher</t>
  </si>
  <si>
    <t xml:space="preserve">Financial Assistance program (FB) from SOZAVO for individuals or households </t>
  </si>
  <si>
    <t xml:space="preserve">Financial Assistance program (FB) from SOZAVO for individuals with a disability </t>
  </si>
  <si>
    <t>General Child Allowance program (AKB) from SOZAVO</t>
  </si>
  <si>
    <t xml:space="preserve">Old Age pension program (AOV) from SOZAVO </t>
  </si>
  <si>
    <t>Any other external assistance program</t>
  </si>
  <si>
    <t>School tuition or school related other support for any household member age 5-24 years</t>
  </si>
  <si>
    <t>Old age pension program (AOV) from SOZAVO</t>
  </si>
  <si>
    <t>School tuition support</t>
  </si>
  <si>
    <t>Other school related support</t>
  </si>
  <si>
    <t>Sex of household head</t>
  </si>
  <si>
    <t xml:space="preserve">Urban </t>
  </si>
  <si>
    <t xml:space="preserve">Rural Coastal </t>
  </si>
  <si>
    <t>Rural Coastal</t>
  </si>
  <si>
    <t xml:space="preserve">Rural Interior </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</si>
  <si>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</si>
  <si>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</si>
  <si>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</si>
  <si>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</si>
  <si>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</si>
  <si>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</si>
  <si>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</si>
  <si>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</si>
  <si>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</si>
  <si>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</si>
  <si>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1.4.1 Proportion of population living in households with access to basic services</t>
  </si>
  <si>
    <r>
      <t xml:space="preserve">Basic Services refer to public service provision systems that meet human basic needs including </t>
    </r>
    <r>
      <rPr>
        <b/>
        <sz val="12"/>
        <color theme="1"/>
        <rFont val="Calibri"/>
        <family val="2"/>
        <scheme val="minor"/>
      </rPr>
      <t>drinking water, sanitation</t>
    </r>
    <r>
      <rPr>
        <sz val="12"/>
        <color theme="1"/>
        <rFont val="Calibri"/>
        <family val="2"/>
        <scheme val="minor"/>
      </rPr>
      <t xml:space="preserve">, hygiene, </t>
    </r>
    <r>
      <rPr>
        <b/>
        <sz val="12"/>
        <color theme="1"/>
        <rFont val="Calibri"/>
        <family val="2"/>
        <scheme val="minor"/>
      </rPr>
      <t>energy</t>
    </r>
    <r>
      <rPr>
        <sz val="12"/>
        <color theme="1"/>
        <rFont val="Calibri"/>
        <family val="2"/>
        <scheme val="minor"/>
      </rPr>
      <t xml:space="preserve">, mobility, waste collection, health care, education and </t>
    </r>
    <r>
      <rPr>
        <b/>
        <sz val="12"/>
        <color theme="1"/>
        <rFont val="Calibri"/>
        <family val="2"/>
        <scheme val="minor"/>
      </rPr>
      <t>information technologies.</t>
    </r>
  </si>
  <si>
    <t>Drinking water &amp; Sanitation, MICS 2018</t>
  </si>
  <si>
    <t>Population living in households with access to basic services, 2022</t>
  </si>
  <si>
    <t>Table WS.3.6: Drinking water, sanitation and handwashing ladders</t>
  </si>
  <si>
    <t xml:space="preserve">Household and personal assets </t>
  </si>
  <si>
    <t>Rural Interior</t>
  </si>
  <si>
    <t>Percentage of household population by drinking water, sanitation and handwashing ladders, Suriname MICS, 2018</t>
  </si>
  <si>
    <t>Population in %</t>
  </si>
  <si>
    <t>Television</t>
  </si>
  <si>
    <t>Percentage of household population using:</t>
  </si>
  <si>
    <t>Water Access</t>
  </si>
  <si>
    <t>Bathroom</t>
  </si>
  <si>
    <r>
      <t>Handwashing</t>
    </r>
    <r>
      <rPr>
        <b/>
        <vertAlign val="superscript"/>
        <sz val="8"/>
        <rFont val="Arial"/>
        <family val="2"/>
      </rPr>
      <t>A</t>
    </r>
  </si>
  <si>
    <t>Basic drinking water, sanitation and hygiene service</t>
  </si>
  <si>
    <t>Bathroom Access</t>
  </si>
  <si>
    <t>Mobile phone</t>
  </si>
  <si>
    <r>
      <t>Basic service</t>
    </r>
    <r>
      <rPr>
        <vertAlign val="superscript"/>
        <sz val="8"/>
        <rFont val="Arial"/>
        <family val="2"/>
      </rPr>
      <t>1</t>
    </r>
  </si>
  <si>
    <t>Limited service</t>
  </si>
  <si>
    <t>Unimproved</t>
  </si>
  <si>
    <t>Surface water</t>
  </si>
  <si>
    <r>
      <t>Basic service</t>
    </r>
    <r>
      <rPr>
        <vertAlign val="superscript"/>
        <sz val="8"/>
        <rFont val="Arial"/>
        <family val="2"/>
      </rPr>
      <t>2</t>
    </r>
  </si>
  <si>
    <t>Open defecation</t>
  </si>
  <si>
    <r>
      <t>Basic facility</t>
    </r>
    <r>
      <rPr>
        <vertAlign val="superscript"/>
        <sz val="8"/>
        <rFont val="Arial"/>
        <family val="2"/>
      </rPr>
      <t>3</t>
    </r>
  </si>
  <si>
    <t>Limited facility</t>
  </si>
  <si>
    <t>No facility</t>
  </si>
  <si>
    <t>No permission to see /other</t>
  </si>
  <si>
    <t>VCR/DVD</t>
  </si>
  <si>
    <t>Phone</t>
  </si>
  <si>
    <t>Stove</t>
  </si>
  <si>
    <t>Landline</t>
  </si>
  <si>
    <t>Water tank</t>
  </si>
  <si>
    <t>Cellphone</t>
  </si>
  <si>
    <t>Cable TV</t>
  </si>
  <si>
    <t>TV</t>
  </si>
  <si>
    <t>Fixed line</t>
  </si>
  <si>
    <t>Automobile</t>
  </si>
  <si>
    <t>Car</t>
  </si>
  <si>
    <t>Smartphone</t>
  </si>
  <si>
    <t>Bank account</t>
  </si>
  <si>
    <t>Smart TV</t>
  </si>
  <si>
    <t>Internet</t>
  </si>
  <si>
    <t>Generator</t>
  </si>
  <si>
    <t>No deprived Education</t>
  </si>
  <si>
    <t>Fixed broadband connection</t>
  </si>
  <si>
    <t>No Deprived School Attendance</t>
  </si>
  <si>
    <t>Mobile internet</t>
  </si>
  <si>
    <t>No Deprived Literacy</t>
  </si>
  <si>
    <t>Checking account</t>
  </si>
  <si>
    <t>No Learning Delays Deprivation</t>
  </si>
  <si>
    <t>Saving account</t>
  </si>
  <si>
    <t>Dental checkup at least once a year</t>
  </si>
  <si>
    <t>Basic Health Insurance</t>
  </si>
  <si>
    <t>Private Insurance</t>
  </si>
  <si>
    <t>Medical checkup at least once a year</t>
  </si>
  <si>
    <t>Primary Education</t>
  </si>
  <si>
    <t>Secondary Education</t>
  </si>
  <si>
    <t>Energy Access, MICS 2018</t>
  </si>
  <si>
    <t>Tertiary Education</t>
  </si>
  <si>
    <t>Table SR.2.1: Housing characteristics</t>
  </si>
  <si>
    <t>Percent distribution of households by selected housing characteristics, according to area of residence and regions, Suriname MICS, 2018</t>
  </si>
  <si>
    <t>Good access</t>
  </si>
  <si>
    <t>&gt;70%</t>
  </si>
  <si>
    <t>Moderate access</t>
  </si>
  <si>
    <t>40-70%</t>
  </si>
  <si>
    <t xml:space="preserve">Paramaribo </t>
  </si>
  <si>
    <t xml:space="preserve">Nickerie </t>
  </si>
  <si>
    <t xml:space="preserve">Sipaliwini </t>
  </si>
  <si>
    <t>Low access</t>
  </si>
  <si>
    <t>&lt;40%</t>
  </si>
  <si>
    <t xml:space="preserve">Retrieved from: </t>
  </si>
  <si>
    <t xml:space="preserve">   Yes, interconnected grid</t>
  </si>
  <si>
    <t xml:space="preserve">   Yes, off-grid</t>
  </si>
  <si>
    <t xml:space="preserve">   No</t>
  </si>
  <si>
    <t xml:space="preserve">   Missing/DK</t>
  </si>
  <si>
    <t>Persons 
 with access to electricity (%)</t>
  </si>
  <si>
    <t>Number of total household members</t>
  </si>
  <si>
    <t>Information Technologies</t>
  </si>
  <si>
    <t>Internet access at home</t>
  </si>
  <si>
    <t xml:space="preserve">   Yes</t>
  </si>
  <si>
    <t>Health care</t>
  </si>
  <si>
    <t>Table EQ.2.1W: Health insurance coverage (women)</t>
  </si>
  <si>
    <t>Table EQ.2.1M: Health insurance coverage (men)</t>
  </si>
  <si>
    <t>Table EQ.2.3: Health insurance coverage (children under age 5)</t>
  </si>
  <si>
    <t>Percentage of women age 15-49 with health insurance, and, among those with health insurance, percentage covered by various health insurance plans, Suriname MICS, 2018</t>
  </si>
  <si>
    <t>Percentage of men age 15-49 with health insurance, and, among those with health insurance, percentage covered by various health insurance plans, Suriname MICS, 2018</t>
  </si>
  <si>
    <t>Percentage of children under age 5 with health insurance, and, among those with health insurance, percentage covered by various health insurance plans, Suriname MICS, 2018</t>
  </si>
  <si>
    <r>
      <t>Percentage covered by any health insurance</t>
    </r>
    <r>
      <rPr>
        <vertAlign val="superscript"/>
        <sz val="8"/>
        <rFont val="Arial"/>
        <family val="2"/>
      </rPr>
      <t>1</t>
    </r>
  </si>
  <si>
    <t>Number of women</t>
  </si>
  <si>
    <t>Number of women with health insurance</t>
  </si>
  <si>
    <t xml:space="preserve">Number of men </t>
  </si>
  <si>
    <t>Number of men with health insurance</t>
  </si>
  <si>
    <t>Number of children under age 5</t>
  </si>
  <si>
    <t>Among children under age 5 having health insurance, percentage reported they were insured by</t>
  </si>
  <si>
    <t>Number of children under age 5 with health insurance</t>
  </si>
  <si>
    <t>Health insurance through employer</t>
  </si>
  <si>
    <t>Social security</t>
  </si>
  <si>
    <t>Other privately purchased commercial health insurance</t>
  </si>
  <si>
    <t>Social security (BAZO&amp;SOZAVO)</t>
  </si>
  <si>
    <t>Age</t>
  </si>
  <si>
    <t>Age (in months)</t>
  </si>
  <si>
    <t>15-19</t>
  </si>
  <si>
    <t xml:space="preserve">0-11 </t>
  </si>
  <si>
    <t>20-24</t>
  </si>
  <si>
    <t>12-23</t>
  </si>
  <si>
    <t>25-29</t>
  </si>
  <si>
    <t>24-35</t>
  </si>
  <si>
    <t>30-34</t>
  </si>
  <si>
    <t xml:space="preserve">36-47 </t>
  </si>
  <si>
    <t>35-39</t>
  </si>
  <si>
    <t>48-59</t>
  </si>
  <si>
    <t>40-44</t>
  </si>
  <si>
    <t>45-49</t>
  </si>
  <si>
    <t>Table EQ.2.2: Health insurance coverage (children age 5-17 years)</t>
  </si>
  <si>
    <t>Percentage of children age 5-17 with health insurance, and, among those with health insurance, percentage covered by various health insurance plans, Suriname MICS, 2018</t>
  </si>
  <si>
    <t>Number of children age 5-17 years</t>
  </si>
  <si>
    <t>Among children age 5-17 years having health insurance, percentage reported they were insured by</t>
  </si>
  <si>
    <t>Number of children age 5-17 with health insurance</t>
  </si>
  <si>
    <t>5-9</t>
  </si>
  <si>
    <t>10-14</t>
  </si>
  <si>
    <t>Source: all Tables are from Survey Findings Report , MICS 2018</t>
  </si>
  <si>
    <t>No data made  available yet</t>
  </si>
  <si>
    <t>Plot IDs allocation per district, December 2021</t>
  </si>
  <si>
    <t>Plot administration as per 31st of December 2021</t>
  </si>
  <si>
    <t>Plot ID in % of total Plots</t>
  </si>
  <si>
    <t>Source: GLIS Management Institute</t>
  </si>
  <si>
    <t>https://miglis.sr/perceelsid-statistieken/</t>
  </si>
  <si>
    <t>House ownership by area, 2022</t>
  </si>
  <si>
    <t>House Ownership form</t>
  </si>
  <si>
    <t>Households with Home Owners, 2022</t>
  </si>
  <si>
    <t>Owned (with Mortgage)</t>
  </si>
  <si>
    <t>Owned (without Mortgage)</t>
  </si>
  <si>
    <t>Inheritance</t>
  </si>
  <si>
    <t>Rented room in larger dwelling</t>
  </si>
  <si>
    <t>Private rented/Leased</t>
  </si>
  <si>
    <t>Squatted</t>
  </si>
  <si>
    <t>Rent-free</t>
  </si>
  <si>
    <t>1.5.1 Number of deaths, missing persons and directly affected persons attributed to disasters per 100,000 population</t>
  </si>
  <si>
    <r>
      <t xml:space="preserve">This indicator measures the number of people who died, went missing or were directly affected by disasters per 100,000 population.                                                          </t>
    </r>
    <r>
      <rPr>
        <b/>
        <sz val="12"/>
        <color theme="1"/>
        <rFont val="Calibri"/>
        <family val="2"/>
        <scheme val="minor"/>
      </rPr>
      <t>Concepts:</t>
    </r>
    <r>
      <rPr>
        <sz val="12"/>
        <color theme="1"/>
        <rFont val="Calibri"/>
        <family val="2"/>
        <scheme val="minor"/>
      </rPr>
      <t xml:space="preserve">
- Death: The number of people who died during the disaster, or directly after, as a direct result of the hazardous event.
-Missing: The number of people whose whereabouts is unknown since the hazardous event. It includes people who are presumed dead, for whom there is no physical evidence such as a body, and for which an official/ legal report has been filed with competent authorities.
- Directly affected: The number of people who have suffered injury, illness or other health effects; who were evacuated, displaced, relocated or have suffered direct damage to their livelihoods, economic, physical, social, cultural and environmental assets. - Indirectly affected are people who have suffered consequences, other than or in addition to direct effects, over time, due to disruption or changes in economy, critical infrastructure, basic services, commerce or work, or social, health and psychological consequences.
Computation Method:
This indicator, X, is calculated as a simple summation of related indicators (death, missing people, and affected people) from national disaster loss databases divided by the total population data (from national censuses, World Bank or UN Statistics Division information). 
X_ =((A_2+A_3+B_1))/(Total Population)×100,000
Where:
 A2 Number of deaths attributed to disasters; 
 A3 Number of missing persons attributed to disasters; and 
 B1 Number of directly affected people attributed to disasters. 
</t>
    </r>
  </si>
  <si>
    <t>Table : Population Affected by a Natural Disaster by district, 2013-2019</t>
  </si>
  <si>
    <t>Year</t>
  </si>
  <si>
    <t>Type  Disaster</t>
  </si>
  <si>
    <t>Estimated Population</t>
  </si>
  <si>
    <t>Ratio per 100,000 personen/</t>
  </si>
  <si>
    <t>Heavy rainfall</t>
  </si>
  <si>
    <t>Heavy storm and  rainfall</t>
  </si>
  <si>
    <t>Flood, Heavy storm</t>
  </si>
  <si>
    <t>300+</t>
  </si>
  <si>
    <t>Heavy Storm</t>
  </si>
  <si>
    <t xml:space="preserve"> Floods and storm with heavy winds</t>
  </si>
  <si>
    <t>-</t>
  </si>
  <si>
    <t>Floods and storm with heavy wind</t>
  </si>
  <si>
    <t>Source: NCCR, 2022</t>
  </si>
  <si>
    <t>https://statistics-suriname.org/wp-content/uploads/2022/12/GBS_10th-Environment-Statpub_15dec2022-1.pdf</t>
  </si>
  <si>
    <t>Table 2.9</t>
  </si>
  <si>
    <t>1.5.2 Direct economic loss attributed to disasters in relation to global gross domestic product (GDP)</t>
  </si>
  <si>
    <t>Registered Heads of Households Affected by a Calamity and  estimated damage in SRD due to Extreme Weather</t>
  </si>
  <si>
    <t>People Affected</t>
  </si>
  <si>
    <t xml:space="preserve"> Estimated Damage </t>
  </si>
  <si>
    <t>GDP</t>
  </si>
  <si>
    <t>Direct economic loss attributed to disasters in relation to global gross domestic product (GDP)</t>
  </si>
  <si>
    <t>(Number)</t>
  </si>
  <si>
    <t>(SRD)</t>
  </si>
  <si>
    <t>SRD (x1000)</t>
  </si>
  <si>
    <t>Source: National Coordination Center for Disaster Relief</t>
  </si>
  <si>
    <t>Table 2.10a</t>
  </si>
  <si>
    <t>1.5.3 Number of countries that adopt and implement national disaster risk reduction strategies in line with the Sendai Framework for Disaster Risk Reduction 2015–2030</t>
  </si>
  <si>
    <t>Suriname’s National Adaptation Plan (NAP) 2019 - 2029 was developed with financial and technical support of the Japan-Caribbean Climate Change Partnership (J-CCCP) Project. The NAP seeks to enable Suriname to conduct comprehensive medium and long-term
climate adaptation planning.The NAP treats disaster risk reduction as a crosscutting and integrative sector, involved in varying
aspects of adaptation planning.The priorities as established within the NAP provide many meaningful entry points for the Country Work Programme and coherence among the agendas.</t>
  </si>
  <si>
    <t>See in SDG 13</t>
  </si>
  <si>
    <t xml:space="preserve">Source: </t>
  </si>
  <si>
    <t xml:space="preserve">https://unfccc.int/sites/default/files/resource/NAP-Suriname-2020.pdf </t>
  </si>
  <si>
    <t>The Sendai Framework's Target E intends to boost the number of nations having disaster risk reduction policies. Participating States of the Caribbean Disaster Emergency Management Agency (CDEMA) link their Country Work Programs with the four Sendai Framework priority areas.
This study aims to guide the creation and revision of key national instruments, such as the Country Work Programme, National Adaptation Plan, National Development Strategy, sectoral policies, and supporting instruments for implementing the 2030 Agenda in Suriname.</t>
  </si>
  <si>
    <t xml:space="preserve">https://www.undrr.org/media/91201/download?startDownload=20250311 </t>
  </si>
  <si>
    <t>As for the next phase, Suriname has launched the process of establishing its National Strategy for Disaster Risk Reduction (DRR). The DRR Gap Analysis Workshop in Suriname represents a crucial step towards achieving the 2030 Sustainable Development Agenda and fulfilling national commitments to the Paris Agreement. By fostering collaboration and knowledge exchange among a diverse range of stakeholders, the workshop aimed to initiate the process of developing a Country Work Program (CWP) for Suriname. This initiative seeks to enhance the country's disaster risk management capabilities and integrate climate change adaptation (CCA) into disaster risk reduction (DRR) efforts.</t>
  </si>
  <si>
    <t>https://www.undrr.org/news/suriname-advances-national-disaster-risk-reduction-strategy-ensure-alignment-its-national</t>
  </si>
  <si>
    <t>The Suriname National Disaster Preparedness Baseline Assessment (NDPBA) was completed in a partnership between the Pacific Disaster Center (PDC), the Nationaal Coördinatiecentrum voor Rampenbeheersing (NCCR) and the support of in-country stakeholders.The assessment includes the Risk and Vulnerability Assessment (RVA) and the Disaster Management Analysis (DMA). Multi-hazard exposure, social-economic vulnerabilities, and coping ability are RVA factors. The DMA evaluates six subthemes qualitatively: Enabling Environment, Institutional Arrangements, Disaster Governance Mechanisms, Capabilities and Resources, Capacity Development, and Communication and Information Management. The DMA results frame the RVA findings, offering a complete picture of disaster management. PDC and NCCR used the assessment findings to create a Disaster Risk Reduction 5-Year Action Plan to effectively manage limited resources and identify financing possibilities.The Multi-Annual Development Plan 2022-2026 emphasizes reducing disaster impacts on vulnerable populations and limiting economic losses. The Environmental Framework Act 2020 further strengthens this commitment by establishing the National Environmental Authority, aimed at enhancing climate change adaptation and building disaster-resilient infrastructure. However, the effectiveness of NCCR is hindered by the absence of an approved Disaster Management Law, which is crucial for delineating roles and resources, thus improving disaster preparedness and response across Suriname.</t>
  </si>
  <si>
    <t>https://reliefweb.int/report/suriname/suriname-national-disaster-preparedness-baseline-assessment-data-driven-tool-assessing-risk-and-building-lasting-resilience-ennl</t>
  </si>
  <si>
    <t>1.5.4 Proportion of local governments that adopt and implement local disaster risk reduction strategies in line with national disaster risk reduction strategies</t>
  </si>
  <si>
    <t>Suriname’s National Adaptation Plan (NAP) 2019 - 2029 was developed with financial and technical support of the Japan-Caribbean Climate Change Partnership (J-CCCP) Project. The NAP seeks to enable Suriname to conduct comprehensive medium and long-term climate adaptation planning.The NAP treats disaster risk reduction as a crosscutting and integrative sector, involved in varying aspects of adaptation planning.The priorities as established within the NAP provide many meaningful entry points for the Country Work Programme and coherence among the agendas.</t>
  </si>
  <si>
    <t xml:space="preserve">See  SDG 13 for remarks </t>
  </si>
  <si>
    <t>1.a.1 Total official development assistance grants from all donors that focus on poverty reduction as a share of the recipient country’s gross national income</t>
  </si>
  <si>
    <t>IADB</t>
  </si>
  <si>
    <t>Suriname multilateral and bilateral creditors in US$ millions, 2023</t>
  </si>
  <si>
    <t>Debt Stock incl. Arrears</t>
  </si>
  <si>
    <t>In % of GDP</t>
  </si>
  <si>
    <t>Multilateral creditors</t>
  </si>
  <si>
    <t>IMF</t>
  </si>
  <si>
    <t>Worldbank</t>
  </si>
  <si>
    <t>Other Multilaterals of which:</t>
  </si>
  <si>
    <t>Caribbean Development Bank</t>
  </si>
  <si>
    <t>Total official development assistance (ODA) grants from donors that focus on poverty reduction as a share of Suriname's Gross National Income</t>
  </si>
  <si>
    <t>European Investment Bank</t>
  </si>
  <si>
    <t>Gross National Income
in SRD thousands</t>
  </si>
  <si>
    <t>Loans (In SRD thousands</t>
  </si>
  <si>
    <t>Loans in % of GNI</t>
  </si>
  <si>
    <t>Islamic Development Bank</t>
  </si>
  <si>
    <t>IADB (US$ 30 million)</t>
  </si>
  <si>
    <t>The OPEC Fund for International Development</t>
  </si>
  <si>
    <t>*2024</t>
  </si>
  <si>
    <t>IADB (US$ 40 million)</t>
  </si>
  <si>
    <t>*GDP is used instead of GNI, since GNI data of 2024 is not yet available</t>
  </si>
  <si>
    <t>Bilateral Creditors ow which:</t>
  </si>
  <si>
    <t>2022 IaDB Loan</t>
  </si>
  <si>
    <t>Paris Club</t>
  </si>
  <si>
    <t>China</t>
  </si>
  <si>
    <t>Source: IaDB, SDMO</t>
  </si>
  <si>
    <t>India</t>
  </si>
  <si>
    <t xml:space="preserve">https://www.iadb.org/en/project/SU-L1073  </t>
  </si>
  <si>
    <t>Note: This table excludes commercial creditors</t>
  </si>
  <si>
    <t>https://sdmo.org/documenten/leningen/foreign_loan_agreements_2022.pdf</t>
  </si>
  <si>
    <t>Source: Suriname Debt Management Office</t>
  </si>
  <si>
    <t>https://sdmo.org/documenten/debtpack/CreditorDebtData2025.pdf</t>
  </si>
  <si>
    <t>One of the measures of the Government of Suriname under the IMF's EFF program is to review government expenditure on social protection and publish a time-bound strategic plan to improve the efficiency and effectiveness of social services, with the objective of strengthening social spending. The completion of the eight review allows for an immediate purchase  
equivalent to SDR 46.8 million (about USD 61 million) of which SDR 33.5 million (about 
USD 44 million) would be for budget support, which could additionally also be used to strengthen social protection programs. 
With help from the ILO and IDB in conducting diagnostics, the ministry of Social Affairs and Public Housing developed a  home-grown strategic plan in line with our Multi-Annual Development Plan 2022–26.  They are developing a unified digital beneficiary information system sponsored by the IDB to be implemented by end-2025. They are also simplifying programs and extending coverage to reduce costs. This will get  21 social programs streamlined into a smaller set of coherent social programs. The government is also switching to digital payments to increase coverage and cut expenses. To promote transparency and supervision, they will endeavor to transfer payments through the banking system when possible.
In July 2023, the Ministry of Social Affairs and Public Housing raised cash transfers by 45% and expanded the social beneficiary program (SRD 1800 per month) to include ordinary old-age pension claimants. Digital payment card registration and delivery for new social beneficiary applicants were expedited in December 2023, ensuring that eligible recipients received one-time payments in January 2024. Social expenditure is set to increase from 2.5% of GDP in 2023 to 3.5% in 2024. The social beneficiary program, which currently supports approximately 132,000 beneficiaries, continues to expand. In 2024, cash transfer values will be adjusted to safeguard vulnerable households and reduce poverty among a greater number of poor households. The ministry will combine increases in the social beneficiary program with power tariff modifications to assist disadvantaged households as energy subsidies are phased out. Efforts will also be made to actively identify and provide social assistance to eligible households.</t>
  </si>
  <si>
    <t>Source: International Monetary Fund</t>
  </si>
  <si>
    <t>https://www.imf.org/en/Publications/CR/Issues/2025/01/21/Suriname-2024-Article-IV-Consultation-and-the-Eighth-Review-Under-the-Extended-Arrangement-561145</t>
  </si>
  <si>
    <t>1.a.2 Proportion of total government spending on essential services (education, health and social protection)</t>
  </si>
  <si>
    <t>Table 1.a.2: Total government spending on essential services (education, health and social protection), 2011-2024</t>
  </si>
  <si>
    <t>SRD miljoen</t>
  </si>
  <si>
    <t>Ministry of Education , Science and Culture</t>
  </si>
  <si>
    <t>Total government spending</t>
  </si>
  <si>
    <t>% Education compared to total expenditure</t>
  </si>
  <si>
    <t>Source: Ministry of Finance and Planning, Financial statement and annual financial plans</t>
  </si>
  <si>
    <t>https://statistics-suriname.org/financiele-notas-suriname/</t>
  </si>
  <si>
    <t>Excludes expenditure on: Cabinet of the President, Cabinet of the Vice President, National Assembly, Court of Justice, Public Prosecution Service, Court of Audit. Expenditures to these institutions average 3% of total expenditures.</t>
  </si>
  <si>
    <t>Total Government Expenditure per Ministry/Directorates in million SRD, 2015-2025</t>
  </si>
  <si>
    <r>
      <t xml:space="preserve">Justitie &amp; Politie/ </t>
    </r>
    <r>
      <rPr>
        <i/>
        <sz val="12"/>
        <rFont val="Times New Roman"/>
        <family val="1"/>
      </rPr>
      <t>Justice &amp; Police</t>
    </r>
  </si>
  <si>
    <r>
      <t xml:space="preserve">Algemene Zaken/ </t>
    </r>
    <r>
      <rPr>
        <i/>
        <sz val="12"/>
        <rFont val="Times New Roman"/>
        <family val="1"/>
      </rPr>
      <t>General Affairs</t>
    </r>
  </si>
  <si>
    <r>
      <t xml:space="preserve">Binnenlandse Zaken/ </t>
    </r>
    <r>
      <rPr>
        <i/>
        <sz val="12"/>
        <rFont val="Times New Roman"/>
        <family val="1"/>
      </rPr>
      <t>Internal Affairs</t>
    </r>
  </si>
  <si>
    <t>Human Resource Management</t>
  </si>
  <si>
    <r>
      <t xml:space="preserve">Regionale Ontwikkeling/ </t>
    </r>
    <r>
      <rPr>
        <i/>
        <sz val="12"/>
        <rFont val="Times New Roman"/>
        <family val="1"/>
      </rPr>
      <t>Regional Development</t>
    </r>
  </si>
  <si>
    <t>Binnenlandse Landbouwontwikkeling/ Interior Agricultural Development</t>
  </si>
  <si>
    <t>Duurzame Ontwikkeling Afro Surinamers/ Sustainable Development Afro Surinamese</t>
  </si>
  <si>
    <t>Duurzame Ontwikkeling  Inheemsen/ Sustainable Development of Indigenous People</t>
  </si>
  <si>
    <r>
      <t xml:space="preserve">Defensie/ </t>
    </r>
    <r>
      <rPr>
        <i/>
        <sz val="12"/>
        <rFont val="Times New Roman"/>
        <family val="1"/>
      </rPr>
      <t>Defence</t>
    </r>
  </si>
  <si>
    <r>
      <t xml:space="preserve">Buitenlandse Zaken/ </t>
    </r>
    <r>
      <rPr>
        <i/>
        <sz val="12"/>
        <rFont val="Times New Roman"/>
        <family val="1"/>
      </rPr>
      <t>Foreign Affairs</t>
    </r>
  </si>
  <si>
    <r>
      <t xml:space="preserve">Financiën/ </t>
    </r>
    <r>
      <rPr>
        <i/>
        <sz val="12"/>
        <rFont val="Times New Roman"/>
        <family val="1"/>
      </rPr>
      <t>Finance</t>
    </r>
  </si>
  <si>
    <r>
      <t xml:space="preserve">Belastingen/ </t>
    </r>
    <r>
      <rPr>
        <i/>
        <sz val="12"/>
        <rFont val="Times New Roman"/>
        <family val="1"/>
      </rPr>
      <t>Taxes</t>
    </r>
  </si>
  <si>
    <r>
      <t xml:space="preserve">Ontwikkeling Financiering en Planning/ </t>
    </r>
    <r>
      <rPr>
        <i/>
        <sz val="12"/>
        <rFont val="Times New Roman"/>
        <family val="1"/>
      </rPr>
      <t>Development Financing and Planning</t>
    </r>
  </si>
  <si>
    <r>
      <t xml:space="preserve">Economomische Zaken Ondernemerschap en Technologische Zaken/ </t>
    </r>
    <r>
      <rPr>
        <i/>
        <sz val="12"/>
        <rFont val="Times New Roman"/>
        <family val="1"/>
      </rPr>
      <t>Trade, Industry &amp; Tourism</t>
    </r>
  </si>
  <si>
    <r>
      <t>Landbouw/</t>
    </r>
    <r>
      <rPr>
        <i/>
        <sz val="12"/>
        <rFont val="Times New Roman"/>
        <family val="1"/>
      </rPr>
      <t>Agriculture</t>
    </r>
  </si>
  <si>
    <r>
      <t xml:space="preserve">Natuurlijke Hulpbronnen/ </t>
    </r>
    <r>
      <rPr>
        <i/>
        <sz val="12"/>
        <rFont val="Times New Roman"/>
        <family val="1"/>
      </rPr>
      <t>Natural Resources</t>
    </r>
  </si>
  <si>
    <r>
      <t xml:space="preserve">Arbeid, Werkgelegenheid en Jeugdzaken/ </t>
    </r>
    <r>
      <rPr>
        <i/>
        <sz val="12"/>
        <rFont val="Times New Roman"/>
        <family val="1"/>
      </rPr>
      <t>Labor, Employment and Youth Affairs</t>
    </r>
  </si>
  <si>
    <r>
      <t xml:space="preserve">Sociale Zaken en Huisvesting/ </t>
    </r>
    <r>
      <rPr>
        <i/>
        <sz val="12"/>
        <rFont val="Times New Roman"/>
        <family val="1"/>
      </rPr>
      <t>Social Affairs and  Housing</t>
    </r>
  </si>
  <si>
    <t>Onderwijs, Wetenschap en Cultuur/ Education, Science and Culture</t>
  </si>
  <si>
    <r>
      <t xml:space="preserve">Cultuur/ </t>
    </r>
    <r>
      <rPr>
        <i/>
        <sz val="12"/>
        <rFont val="Times New Roman"/>
        <family val="1"/>
      </rPr>
      <t>Culture</t>
    </r>
  </si>
  <si>
    <r>
      <t xml:space="preserve">Volksgezondheid/ </t>
    </r>
    <r>
      <rPr>
        <i/>
        <sz val="12"/>
        <rFont val="Times New Roman"/>
        <family val="1"/>
      </rPr>
      <t>Health</t>
    </r>
  </si>
  <si>
    <r>
      <t xml:space="preserve">Bouw- en Woningtoezicht/ </t>
    </r>
    <r>
      <rPr>
        <i/>
        <sz val="12"/>
        <rFont val="Times New Roman"/>
        <family val="1"/>
      </rPr>
      <t>Building and House Supervision</t>
    </r>
  </si>
  <si>
    <r>
      <t xml:space="preserve">Civieltechnische werkzaamheden/ </t>
    </r>
    <r>
      <rPr>
        <i/>
        <sz val="12"/>
        <rFont val="Times New Roman"/>
        <family val="1"/>
      </rPr>
      <t>Civil Engineering Work</t>
    </r>
  </si>
  <si>
    <r>
      <t xml:space="preserve">Openbaar groen/ </t>
    </r>
    <r>
      <rPr>
        <i/>
        <sz val="12"/>
        <rFont val="Times New Roman"/>
        <family val="1"/>
      </rPr>
      <t>Public Green</t>
    </r>
  </si>
  <si>
    <r>
      <t xml:space="preserve">Transport en Communicatie/ </t>
    </r>
    <r>
      <rPr>
        <i/>
        <sz val="12"/>
        <rFont val="Times New Roman"/>
        <family val="1"/>
      </rPr>
      <t>Transport and Communication</t>
    </r>
  </si>
  <si>
    <r>
      <t xml:space="preserve">Toerisme/ </t>
    </r>
    <r>
      <rPr>
        <i/>
        <sz val="12"/>
        <rFont val="Times New Roman"/>
        <family val="1"/>
      </rPr>
      <t>Tourism</t>
    </r>
  </si>
  <si>
    <r>
      <t xml:space="preserve">Algemeen Beheer/ </t>
    </r>
    <r>
      <rPr>
        <i/>
        <sz val="12"/>
        <rFont val="Times New Roman"/>
        <family val="1"/>
      </rPr>
      <t>General Administration</t>
    </r>
  </si>
  <si>
    <r>
      <t xml:space="preserve">Grondbeleid en Bosbeheer/ </t>
    </r>
    <r>
      <rPr>
        <i/>
        <sz val="12"/>
        <rFont val="Times New Roman"/>
        <family val="1"/>
      </rPr>
      <t>Land Policy and Forest Management</t>
    </r>
  </si>
  <si>
    <t>Ruimtelijke Ordening/ Spatial Planning</t>
  </si>
  <si>
    <r>
      <t xml:space="preserve">Milieu/ </t>
    </r>
    <r>
      <rPr>
        <i/>
        <sz val="12"/>
        <rFont val="Times New Roman"/>
        <family val="1"/>
      </rPr>
      <t>Environment</t>
    </r>
  </si>
  <si>
    <r>
      <t xml:space="preserve">Sportzaken/ </t>
    </r>
    <r>
      <rPr>
        <i/>
        <sz val="12"/>
        <rFont val="Times New Roman"/>
        <family val="1"/>
      </rPr>
      <t>Sport Affairs</t>
    </r>
  </si>
  <si>
    <r>
      <t xml:space="preserve">Totaal/ </t>
    </r>
    <r>
      <rPr>
        <b/>
        <i/>
        <sz val="12"/>
        <rFont val="Times New Roman"/>
        <family val="1"/>
      </rPr>
      <t>Total</t>
    </r>
  </si>
  <si>
    <t>Table 3.3.1</t>
  </si>
  <si>
    <t>https://gov.sr/wp-content/uploads/2024/10/Financieel-Jaarplan-2025.pdf</t>
  </si>
  <si>
    <t>Table 3.3.2</t>
  </si>
  <si>
    <t>Overview of Suriname’s Social Assistance Programs and Provisions</t>
  </si>
  <si>
    <t>Program</t>
  </si>
  <si>
    <t>Objective</t>
  </si>
  <si>
    <t>Targeted Population</t>
  </si>
  <si>
    <t>Main Characteristics</t>
  </si>
  <si>
    <t>General Old Age Provision Fund (AOV)</t>
  </si>
  <si>
    <t>Income support to aging population</t>
  </si>
  <si>
    <t>Surinamese people ages 60+ and residents with a non-Surinamese nationality 60+ who have lived continuously and contributed to the fund for at least 10 years.</t>
  </si>
  <si>
    <t xml:space="preserve">Frequency: Continuous/Monthly </t>
  </si>
  <si>
    <t xml:space="preserve">Geographic coverage: National, reaching about 87 percent of the targeted group in 2023 </t>
  </si>
  <si>
    <t>Funding: Government</t>
  </si>
  <si>
    <t>General Child Benefit Provision (AKB)</t>
  </si>
  <si>
    <t>Income support to young population</t>
  </si>
  <si>
    <t>Households with children ages 0 to 17 whose heads are unemployed and not entitled to child benefits on other grounds.</t>
  </si>
  <si>
    <t>Benefit: SRD125 per child per month (2021/2022), for a maximum of four children per family  of SRD200 as of July 2023</t>
  </si>
  <si>
    <t>Frequency: Continuous/Monthly</t>
  </si>
  <si>
    <t>Geographic coverage: National</t>
  </si>
  <si>
    <t>Implementing agency: MOSAH</t>
  </si>
  <si>
    <t>Financial Contribution to Socially Weak Households (FBZWHH)</t>
  </si>
  <si>
    <t>Income support to socially weak households</t>
  </si>
  <si>
    <t>Financially weak household members ages 21 to 60 and for children between 0 and 18 years old with income of SRD4,500 or less.</t>
  </si>
  <si>
    <t>Funding: Government (and IDB for SRD28,161,000)</t>
  </si>
  <si>
    <t>Financial Contribution to People with Disabilities (FBMMEB)</t>
  </si>
  <si>
    <t>Income support to people with disabilities</t>
  </si>
  <si>
    <t>People up to the age of 60 with a permanent disability who are no longer able to work (according to indications by a medical specialist) and with income of SRD4,500 or less. Persons with a temporary disability receive a temporary allowance.</t>
  </si>
  <si>
    <t>Funding: Government (and IDB for SRD32,855,000)</t>
  </si>
  <si>
    <t>Social Program to Enhance Purchasing Power (KKV), also referred to as Social Beneficiary Program</t>
  </si>
  <si>
    <t>Temporary program to raise the purchasing power of economically vulnerable households to cope with the elimination of subsidies on utilities and price increases</t>
  </si>
  <si>
    <t xml:space="preserve">Households with total income up to SRD6,000 </t>
  </si>
  <si>
    <t>Total number of beneficiaries: 120,972 as of February 2024</t>
  </si>
  <si>
    <t xml:space="preserve">Implementing agency: MOSAH, assisting agencies, and departments of the Ministry of Finance and the Secretary of the President </t>
  </si>
  <si>
    <t>Premium Payments for Basic Health Insurance</t>
  </si>
  <si>
    <t>To pay the premium for Basic Health Insurance</t>
  </si>
  <si>
    <t xml:space="preserve">Registered residents in Suriname ages 17-59 </t>
  </si>
  <si>
    <t>Frequency: Continuous</t>
  </si>
  <si>
    <t>Implementing agency: MOSAH in collaboration with State Health Foundation</t>
  </si>
  <si>
    <t>Basic Health Care Assistance (BAZO)</t>
  </si>
  <si>
    <t>To provide basic health care</t>
  </si>
  <si>
    <t xml:space="preserve">Residents of Suriname under age 17 and older than age 60. </t>
  </si>
  <si>
    <t>Budget in 2023: SRD119 million</t>
  </si>
  <si>
    <t>Total number of beneficiaries in 2022: Unknown to research team</t>
  </si>
  <si>
    <t>Contribution to Medical Equipment</t>
  </si>
  <si>
    <t>To provide medical device such as CT and MRI scan devices, glasses, hearing aids, mobility scooters, walkers, etc.</t>
  </si>
  <si>
    <t>By medical recommendation</t>
  </si>
  <si>
    <t>Frequency: Continuous, upon request</t>
  </si>
  <si>
    <t>Home Care</t>
  </si>
  <si>
    <t>Provision of necessary basic supplies/tools needed to provide  home care for vulnerable populations</t>
  </si>
  <si>
    <t>People with disabilities in the 18-59 age group and seniors living at home</t>
  </si>
  <si>
    <t>Geographic coverage: National, based on available services and infrastructure in areas</t>
  </si>
  <si>
    <t>Additional Costs for Medical Care</t>
  </si>
  <si>
    <t>To finance uncovered medical costs under the Basic National Health Insurance (medicines, hospital and nursing costs, outpatient costs, and others)</t>
  </si>
  <si>
    <t xml:space="preserve">Geographic coverage: National, upon request by emergency </t>
  </si>
  <si>
    <t>Implementing agency: MOSAH in collaboration with Ministry of Health</t>
  </si>
  <si>
    <t>Poverty Reduction</t>
  </si>
  <si>
    <t xml:space="preserve">Support for the costs of care for parents with triplets, nutrition and special projects for vulnerable families, and nutrition for reception institutions </t>
  </si>
  <si>
    <t>Those who live on the edge of subsistence and lack food, safe drinking water, sanitation, health, education, shelter and information</t>
  </si>
  <si>
    <t>Frequency: Ongoing, upon request</t>
  </si>
  <si>
    <t>Social Protection Programs</t>
  </si>
  <si>
    <t>Provision of food parcels</t>
  </si>
  <si>
    <t>Socially disadvantaged people and households</t>
  </si>
  <si>
    <t>Frequency: Irregular; restarted in 2024 to enhance social targeting as requested by the international Monetary Fund</t>
  </si>
  <si>
    <t>1.b Create sound policy frameworks at the national, regional and international levels, based on pro-poor and gender-sensitive development strategies, to support accelerated investment in poverty eradication actions</t>
  </si>
  <si>
    <t>1.b.1 Pro-poor public social spending</t>
  </si>
  <si>
    <t>Source: Government of the Republic of Suriname</t>
  </si>
  <si>
    <t>https://gov.sr/?s=food%20basket&amp;jet_ajax_search_settings=%7B%22search_source%22%3A%5B%22post%22%2C%22bekendmaking%22%2C%22event%22%2C%22vacature%22%2C%22aanbestedingen%22%5D%7D</t>
  </si>
  <si>
    <t>By establishing Surinamese-oriented measurement techniques, insight is not only gained into the extent and severity of poverty in Suriname, but it is also possible to study poor households in more detail for their characteristics, patterns and factors that contribute to this unfavorable situation. Empirical policy measures will be developed based on the findings of the Poverty Commission, in order to continue to offer a helping hand to society in general, and the less well-off and vulnerable in particular, in a socially responsible manner. In this way, the Ministries of AWJ and Social Affairs and Housing (SOZAVO) will be better able to efficiently and effectively implement their socio-economic policy programs, in line with the policy of the Crisis and Recovery Plan 2020-2022, in which poverty reduction was one of the core themes.</t>
  </si>
  <si>
    <t>The document containing details of the strategy is currently not available yet.</t>
  </si>
  <si>
    <t>https://dwtonline.com/wereldbank-lanceert-suriname-landenstrategie-voor-armoedebestrijding-en-werkgelegenheid/</t>
  </si>
  <si>
    <t>Source:</t>
  </si>
  <si>
    <t>Government of the Republic of Suriname</t>
  </si>
  <si>
    <t>https://gov.sr/registratie-koopkrachtversterking-van-start/</t>
  </si>
  <si>
    <t>https://gov.sr/?s=koopkracht+versterking&amp;jet_ajax_search_settings=%7B%22search_source%22%3A%5B%22post%22%2C%22bekendmaking%22%2C%22event%22%2C%22vacature%22%2C%22aanbestedingen%22%5D%7D</t>
  </si>
  <si>
    <t>This vision document and the accompanying  working documents of previous years, should be seen as a guideline for jointly, according to planning and above all structured implementation of the many work that still needs to be done to achieve gender equality in Surinamese society in the coming period. Because societal transformation related to gender equality and fairness takes time, a long-term gender strategy was selected. The difficulties outlined in the OP 2017-2021 regarding gender policy design and execution will take time to accomplish. This gender policy paper is accompanied by the Gender Plan of Action 2019–2020, which lists concrete initiatives for this period. Additionally, the long-term gender policy was chosen to span one year of the current OP (2017-2021).  This prevents a gap and enables the intended gender policy to be  seamlessly included in Suriname’s the next national development plan.</t>
  </si>
  <si>
    <t>Ministry of Home Affairs, Bureau Gender Affairs, 2019</t>
  </si>
  <si>
    <t>https://gov.sr/wp-content/uploads/2022/03/3-juli-engelse-printversie-gender-vision-policy-document-2021-2035-1.pdf</t>
  </si>
  <si>
    <r>
      <t xml:space="preserve">The indicator reflects the proportion of persons effectively covered by a social protection system, including social protection floors. It also reflects the main components of social protection: </t>
    </r>
    <r>
      <rPr>
        <b/>
        <sz val="10"/>
        <rFont val="Times New Roman"/>
        <family val="1"/>
      </rPr>
      <t>child and maternity benefits,</t>
    </r>
    <r>
      <rPr>
        <sz val="10"/>
        <rFont val="Times New Roman"/>
        <family val="1"/>
      </rPr>
      <t xml:space="preserve"> </t>
    </r>
    <r>
      <rPr>
        <b/>
        <sz val="10"/>
        <rFont val="Times New Roman"/>
        <family val="1"/>
      </rPr>
      <t xml:space="preserve">support for persons without a job, persons with disabilities, victims of work injuries and older persons. </t>
    </r>
    <r>
      <rPr>
        <sz val="10"/>
        <rFont val="Times New Roman"/>
        <family val="1"/>
      </rPr>
      <t>Effective coverage of social protection is measured by the number of people who are either actively contributing to a social insurance scheme or receiving benefits (contributory or non-contributory</t>
    </r>
  </si>
  <si>
    <r>
      <t>Any social transfers or benefits</t>
    </r>
    <r>
      <rPr>
        <vertAlign val="superscript"/>
        <sz val="10"/>
        <rFont val="Times New Roman"/>
        <family val="1"/>
      </rPr>
      <t>1</t>
    </r>
  </si>
  <si>
    <r>
      <t>School tuition or other school related support</t>
    </r>
    <r>
      <rPr>
        <vertAlign val="superscript"/>
        <sz val="10"/>
        <rFont val="Times New Roman"/>
        <family val="1"/>
      </rPr>
      <t>1</t>
    </r>
  </si>
  <si>
    <r>
      <t>1.4.2 Proportion of total adult population with secure tenure rights to land, (</t>
    </r>
    <r>
      <rPr>
        <b/>
        <i/>
        <sz val="12"/>
        <rFont val="Times New Roman"/>
        <family val="1"/>
      </rPr>
      <t>a</t>
    </r>
    <r>
      <rPr>
        <b/>
        <sz val="12"/>
        <rFont val="Times New Roman"/>
        <family val="1"/>
      </rPr>
      <t>) with legally recognized documentation, and (</t>
    </r>
    <r>
      <rPr>
        <b/>
        <i/>
        <sz val="12"/>
        <rFont val="Times New Roman"/>
        <family val="1"/>
      </rPr>
      <t>b</t>
    </r>
    <r>
      <rPr>
        <b/>
        <sz val="12"/>
        <rFont val="Times New Roman"/>
        <family val="1"/>
      </rPr>
      <t>) who perceive their rights to land as secure, by sex and type of tenure</t>
    </r>
  </si>
  <si>
    <r>
      <t>Dead         A</t>
    </r>
    <r>
      <rPr>
        <b/>
        <vertAlign val="subscript"/>
        <sz val="12"/>
        <rFont val="Times New Roman"/>
        <family val="1"/>
      </rPr>
      <t>2</t>
    </r>
  </si>
  <si>
    <r>
      <t>Injured    A</t>
    </r>
    <r>
      <rPr>
        <b/>
        <vertAlign val="subscript"/>
        <sz val="12"/>
        <rFont val="Times New Roman"/>
        <family val="1"/>
      </rPr>
      <t>3</t>
    </r>
  </si>
  <si>
    <r>
      <t>Affected    B</t>
    </r>
    <r>
      <rPr>
        <b/>
        <vertAlign val="subscript"/>
        <sz val="12"/>
        <rFont val="Times New Roman"/>
        <family val="1"/>
      </rPr>
      <t>1</t>
    </r>
  </si>
  <si>
    <r>
      <rPr>
        <b/>
        <sz val="12"/>
        <rFont val="Times New Roman"/>
        <family val="1"/>
      </rPr>
      <t>IADB: Support to Safety Nets for Vulnerable Populations in Suriname  (US$ 40 million) - Sept 25, 2024.</t>
    </r>
    <r>
      <rPr>
        <sz val="12"/>
        <rFont val="Times New Roman"/>
        <family val="1"/>
      </rPr>
      <t xml:space="preserve">
The general objective is to contribute to poverty reduction in Suriname by expanding the social protection system's coverage, efficiency, and capacity to promote human capital among vulnerable households. The specific objectives are to: (i) enhance the social protection system to better protect vulnerable populations, specifically female-led poor households and persons with disabilities, and improve efficiency through improved targeting methods; and (ii) promote human capital development among poor households with children.</t>
    </r>
  </si>
  <si>
    <r>
      <rPr>
        <b/>
        <sz val="12"/>
        <rFont val="Times New Roman"/>
        <family val="1"/>
      </rPr>
      <t xml:space="preserve">IaDB - Support to Safety Nets for Vulnerable
Populations in Suriname 
</t>
    </r>
    <r>
      <rPr>
        <sz val="12"/>
        <rFont val="Times New Roman"/>
        <family val="1"/>
      </rPr>
      <t>Signed: February 22nd, 2022
Amount: US$ 30 million
General Objective: To ensure minimum
consumption levels for vulnerable groups &amp; strengthen the country’s social safety net</t>
    </r>
  </si>
  <si>
    <r>
      <t xml:space="preserve">Ministeries &amp; Directoraten/ </t>
    </r>
    <r>
      <rPr>
        <b/>
        <i/>
        <sz val="12"/>
        <rFont val="Times New Roman"/>
        <family val="1"/>
      </rPr>
      <t>Ministries  &amp; Directorates</t>
    </r>
  </si>
  <si>
    <t>Benefit: SRD1,250 per month (2022), increased to SRD1750 in 2023  and SRD2250 in 2025.</t>
  </si>
  <si>
    <t>Budget in 2023: SRD1,281,096,000; in               2022: SRD1,068,000,000.
Spending as per November 2024: SRD 1,464,761,200</t>
  </si>
  <si>
    <t>Total number of beneficiaries in 2022: 71,175, 2023: 73,148, 2024: 75,367</t>
  </si>
  <si>
    <r>
      <t>Implementing agency: Ministry of Social Affairs and Public Housing</t>
    </r>
    <r>
      <rPr>
        <sz val="11"/>
        <rFont val="Times New Roman"/>
        <family val="1"/>
      </rPr>
      <t xml:space="preserve"> (</t>
    </r>
    <r>
      <rPr>
        <sz val="10"/>
        <rFont val="Times New Roman"/>
        <family val="1"/>
      </rPr>
      <t>MOSAH)/AOV Foundation</t>
    </r>
  </si>
  <si>
    <t>Budget in 2023: SRD260,788,000; in 2022: SRD128,759,500
Spending as per November 2024: SRD 26,677,250</t>
  </si>
  <si>
    <t>Total number of beneficiaries in 2022: 87,806 children in 45,408 households, 2023: 89,252</t>
  </si>
  <si>
    <t>Benefit: SRD1,250 (2022)  increased to SRD 2500 as per July 2023.</t>
  </si>
  <si>
    <t>Budget in 2023: SRD337,167,000
Spending as per November 2024: SRD 279,342,000</t>
  </si>
  <si>
    <t xml:space="preserve">Total number of beneficiaries in 2022: 35,759, 2023: 76,480, 2024: 68,424
</t>
  </si>
  <si>
    <t>Benefit: SRD1,750 per month (2022) increased to SRD 2500 as per July 2023.</t>
  </si>
  <si>
    <t>Budget in 2023: SRD 518,549,000.
Spending as per November 2024: SRD 512,318,750</t>
  </si>
  <si>
    <t>Total number of beneficiaries: in 2022: 11,197, 2023: 13,628, 2024: 17,440</t>
  </si>
  <si>
    <t>Benefit: SRD1800 (2024), SRD 2500 for civil servants.</t>
  </si>
  <si>
    <t>Budget in 2023: SRD1,610,430,600; in 2024: SRD5.2 billion
Spending as per November 2024: SRD 233,947,900</t>
  </si>
  <si>
    <t>Budget in 2023: SRD200 million, 2024: SRD 329 million</t>
  </si>
  <si>
    <t>Total number of beneficiaries in 2022: 161,326, 2023: 181,818</t>
  </si>
  <si>
    <t>Budget in 2022: SRD345,000, 2024: SRD 345,000</t>
  </si>
  <si>
    <t>Budget in 2023: SRD500,000, 2024: SRD 1 million</t>
  </si>
  <si>
    <t>Budget in 2023: SRD20 million, 2024: SRD 33,445,000</t>
  </si>
  <si>
    <t>Budget in 2023: SRD95,092,000; 2024: 121,862,000</t>
  </si>
  <si>
    <t>Budget in 2023: SRD9,250,000, same as 2024</t>
  </si>
  <si>
    <r>
      <rPr>
        <b/>
        <sz val="12"/>
        <rFont val="Times New Roman"/>
        <family val="1"/>
      </rPr>
      <t>Foodbasket concept</t>
    </r>
    <r>
      <rPr>
        <sz val="12"/>
        <rFont val="Times New Roman"/>
        <family val="1"/>
      </rPr>
      <t xml:space="preserve">: Foodbasket is an innovative franchise with the main goal of providing low-income citizens with cheap groceries. The groceries will be distributed via strategic posts, mainly in working-class neighborhoods. The concept involves identifying people in disadvantaged neighbourhoods who are prepared to become entrepreneurs by running a Food Basket store. In this case, 20 ft containers are converted into mini-supermarkets where basic goods are sold at a lower price. These prices are established in collaboration with entrepreneurs and by eliminating the middleman. In order to support the most vulnerable in society in their livelihood, the government has launched the Foodbasket Voucher System, which provides assistance to people who do not yet receive a subject subsidy. The voucher can be used to buy up to SRD 1,000 worth of basic food of  choice at the Foodbaskets. </t>
    </r>
  </si>
  <si>
    <t>The Project Implementation Unit (PIU) of the Office of the President and the Ministry of Social Affairs and Housing (SoZaVo) started the physical registration for purchasing power enhancement for vulnerable households in February 2023 whereas citizens could register at the various district offices. The purchasing power enhancement is intended for households with a net family income of SRD 6,000 or less. This concerns a financial compensation of SRD 1,800. This concerns a monthly allowance, which will be paid over a period of one year. According to the minister of Social Affairs and AWJ, this compensation is part of a package of measures that the government uses to accommodate the socially disadvantaged. During the physical and online registration in 2023, approximately 73,000 individuals or families registered. The payments started in January 2023 with a foundation of 18,100 families/beneficiaries, namely: persons with disabilities, senior citizens and socially disadvantaged households who were already included in the SOZAVO file. In April, 31,038 families/persons qualified for the SRD 1,800 and for the month of May, more than 50,000 beneficiaries were achieved. From this number, the civil servants were selected who qualify for the purchasing power reinforcement of SRD 2,500 through the system of the Central Bureau of Mechanical Administration (CEBUMA). Ultimately, the number for May came to 43,253. For the month of June 2023, after instructions from the Ministry of Finance and Planning, government pensioners have also been removed from the file, because this group will receive the SRD 1800 via the pension fund. Ultimately, there were 41,500 beneficiary families for the month of June. Civil servants and their equivalents would receive an additional SRD 1,000 in purchasing power reinforcement on top of the SRD 2,500 that is already provided. Retired civil servants would receive 70% of this. For civil servants in the healthcare sector (nurses), specific purchasing power provisions are granted, with which their valuable contribution to society is recognized.
Furthermore, civil servants received a purchasing power provision of SRD 2,500 net in December 2023, which has already been paid out up to and including November 2023. In addition, a one-off net amount of SRD 2,500 was granted for the same month. Of this additional amount, SRD 1,700 was paid out in December 2023. This means that civil servants received a total purchasing power reinforcement of SRD 4,200 for December, instead of the usual SRD 2,500 in previous months. The remaining balance of SRD 800 would be paid out in phases in 2024. Pensioners, AOV beneficiaries and welfare recipients would receive the purchasing power provision in December 2023 or at the latest January 2024, calculated at a rate of 70 percent of the amount awarded to civil servants.</t>
  </si>
  <si>
    <t xml:space="preserve">Amount Social assistance (SRD per month ) </t>
  </si>
  <si>
    <t>*May 2025</t>
  </si>
  <si>
    <t xml:space="preserve">Exchange rate </t>
  </si>
  <si>
    <t>Poverty line , 1 person household, December year 2023  SRD/USD</t>
  </si>
  <si>
    <t xml:space="preserve">Amount Social assistance (USD per month ) </t>
  </si>
  <si>
    <t>Poverty line , 1 person household, December year X,   USD</t>
  </si>
  <si>
    <t>Source: Ministry of Finance , 2023, Ministry of Social Affairs and Housing, General Bureau of Statistics, Cebuma, Planning Office, Pension Fund,  modified by author</t>
  </si>
  <si>
    <t>Note: The Poverty line of 2024 is (temporarily) used for 2025</t>
  </si>
  <si>
    <t>Table 3.6 Developments in level of Social Assistance compared with national poverty line, 2018-2025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</si>
</sst>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
    <numFmt numFmtId="167" formatCode="_(* #,##0_);_(* \(#,##0\);_(* &quot;-&quot;??_);_(@_)"/>
    <numFmt numFmtId="168" formatCode="0.000%"/>
    <numFmt numFmtId="169" formatCode="0.0%"/>
  </numFmts>
  <fonts count="55" x14ac:knownFonts="1">
    <font>
      <sz val="12"/>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i/>
      <sz val="10"/>
      <color theme="1"/>
      <name val="Times New Roman"/>
      <family val="1"/>
    </font>
    <font>
      <b/>
      <sz val="10"/>
      <color theme="1"/>
      <name val="Times New Roman"/>
      <family val="1"/>
    </font>
    <font>
      <u/>
      <sz val="12"/>
      <color theme="11"/>
      <name val="Calibri"/>
      <family val="2"/>
      <scheme val="minor"/>
    </font>
    <font>
      <sz val="10"/>
      <color rgb="FF000000"/>
      <name val="Times New Roman"/>
      <family val="1"/>
    </font>
    <font>
      <sz val="10"/>
      <name val="Times New Roman"/>
      <family val="1"/>
    </font>
    <font>
      <b/>
      <sz val="10"/>
      <name val="Times New Roman"/>
      <family val="1"/>
    </font>
    <font>
      <sz val="12"/>
      <color theme="1"/>
      <name val="Times New Roman"/>
      <family val="1"/>
    </font>
    <font>
      <sz val="10"/>
      <color rgb="FFFF0000"/>
      <name val="Times New Roman"/>
      <family val="1"/>
    </font>
    <font>
      <b/>
      <sz val="12"/>
      <color theme="1"/>
      <name val="Calibri"/>
      <family val="2"/>
      <scheme val="minor"/>
    </font>
    <font>
      <b/>
      <i/>
      <sz val="10"/>
      <color theme="1"/>
      <name val="Times New Roman"/>
      <family val="1"/>
    </font>
    <font>
      <b/>
      <sz val="12"/>
      <color theme="1"/>
      <name val="Times New Roman"/>
      <family val="1"/>
    </font>
    <font>
      <sz val="12"/>
      <color rgb="FF000000"/>
      <name val="Times New Roman"/>
      <family val="1"/>
    </font>
    <font>
      <sz val="9"/>
      <color theme="1"/>
      <name val="Times New Roman"/>
      <family val="1"/>
    </font>
    <font>
      <b/>
      <sz val="11"/>
      <color theme="1"/>
      <name val="Times New Roman"/>
      <family val="1"/>
    </font>
    <font>
      <sz val="11"/>
      <color theme="1"/>
      <name val="Times New Roman"/>
      <family val="1"/>
    </font>
    <font>
      <b/>
      <sz val="10"/>
      <color theme="0"/>
      <name val="Arial"/>
      <family val="2"/>
    </font>
    <font>
      <sz val="8"/>
      <name val="Arial"/>
      <family val="2"/>
    </font>
    <font>
      <b/>
      <sz val="8"/>
      <name val="Arial"/>
      <family val="2"/>
    </font>
    <font>
      <b/>
      <sz val="10"/>
      <name val="Arial"/>
      <family val="2"/>
    </font>
    <font>
      <sz val="8"/>
      <color rgb="FF010205"/>
      <name val="Arial"/>
      <family val="2"/>
    </font>
    <font>
      <b/>
      <vertAlign val="superscript"/>
      <sz val="8"/>
      <name val="Arial"/>
      <family val="2"/>
    </font>
    <font>
      <vertAlign val="superscript"/>
      <sz val="8"/>
      <name val="Arial"/>
      <family val="2"/>
    </font>
    <font>
      <sz val="10"/>
      <name val="Arial"/>
      <family val="2"/>
    </font>
    <font>
      <sz val="11"/>
      <name val="Times New Roman"/>
      <family val="1"/>
    </font>
    <font>
      <sz val="12"/>
      <name val="Times New Roman"/>
      <family val="1"/>
    </font>
    <font>
      <i/>
      <sz val="12"/>
      <name val="Times New Roman"/>
      <family val="1"/>
    </font>
    <font>
      <b/>
      <sz val="12"/>
      <name val="Times New Roman"/>
      <family val="1"/>
    </font>
    <font>
      <b/>
      <i/>
      <sz val="12"/>
      <name val="Times New Roman"/>
      <family val="1"/>
    </font>
    <font>
      <u/>
      <sz val="8.4"/>
      <color theme="10"/>
      <name val="Calibri"/>
      <family val="2"/>
    </font>
    <font>
      <u/>
      <sz val="10"/>
      <color theme="10"/>
      <name val="Times New Roman"/>
      <family val="1"/>
    </font>
    <font>
      <b/>
      <sz val="11"/>
      <color rgb="FF000000"/>
      <name val="Times New Roman"/>
      <family val="1"/>
    </font>
    <font>
      <sz val="11"/>
      <color rgb="FF000000"/>
      <name val="Times New Roman"/>
      <family val="1"/>
    </font>
    <font>
      <i/>
      <sz val="11"/>
      <color rgb="FF000000"/>
      <name val="Times New Roman"/>
      <family val="1"/>
    </font>
    <font>
      <b/>
      <sz val="14"/>
      <color theme="1"/>
      <name val="Calibri"/>
      <family val="2"/>
      <scheme val="minor"/>
    </font>
    <font>
      <sz val="12"/>
      <name val="Calibri"/>
      <family val="2"/>
      <scheme val="minor"/>
    </font>
    <font>
      <sz val="12"/>
      <color theme="1"/>
      <name val="Calibri"/>
      <family val="2"/>
      <scheme val="minor"/>
    </font>
    <font>
      <sz val="12"/>
      <color rgb="FFFF0066"/>
      <name val="Times New Roman"/>
      <family val="1"/>
    </font>
    <font>
      <u/>
      <sz val="12"/>
      <color theme="10"/>
      <name val="Times New Roman"/>
      <family val="1"/>
    </font>
    <font>
      <sz val="10"/>
      <name val="Calibri"/>
      <family val="2"/>
      <scheme val="minor"/>
    </font>
    <font>
      <u/>
      <sz val="12"/>
      <name val="Times New Roman"/>
      <family val="1"/>
    </font>
    <font>
      <b/>
      <i/>
      <sz val="10"/>
      <name val="Times New Roman"/>
      <family val="1"/>
    </font>
    <font>
      <u/>
      <sz val="8.4"/>
      <name val="Calibri"/>
      <family val="2"/>
    </font>
    <font>
      <i/>
      <sz val="10"/>
      <name val="Times New Roman"/>
      <family val="1"/>
    </font>
    <font>
      <vertAlign val="superscript"/>
      <sz val="10"/>
      <name val="Times New Roman"/>
      <family val="1"/>
    </font>
    <font>
      <b/>
      <sz val="11"/>
      <name val="Times New Roman"/>
      <family val="1"/>
    </font>
    <font>
      <u/>
      <sz val="10"/>
      <name val="Times New Roman"/>
      <family val="1"/>
    </font>
    <font>
      <b/>
      <vertAlign val="subscript"/>
      <sz val="12"/>
      <name val="Times New Roman"/>
      <family val="1"/>
    </font>
    <font>
      <i/>
      <sz val="9"/>
      <name val="Times New Roman"/>
      <family val="1"/>
    </font>
    <font>
      <u/>
      <sz val="11"/>
      <name val="Times New Roman"/>
      <family val="1"/>
    </font>
    <font>
      <u/>
      <sz val="8.4"/>
      <name val="Times New Roman"/>
      <family val="1"/>
    </font>
    <font>
      <b/>
      <sz val="12"/>
      <name val="Calibri"/>
      <family val="2"/>
      <scheme val="minor"/>
    </font>
  </fonts>
  <fills count="31">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bgColor indexed="64"/>
      </patternFill>
    </fill>
    <fill>
      <patternFill patternType="solid">
        <fgColor rgb="FFF2DBDB"/>
        <bgColor indexed="64"/>
      </patternFill>
    </fill>
    <fill>
      <patternFill patternType="solid">
        <fgColor rgb="FF31849B"/>
        <bgColor indexed="64"/>
      </patternFill>
    </fill>
    <fill>
      <patternFill patternType="solid">
        <fgColor rgb="FFDAEEF3"/>
        <bgColor indexed="64"/>
      </patternFill>
    </fill>
    <fill>
      <patternFill patternType="solid">
        <fgColor rgb="FF76923C"/>
        <bgColor indexed="64"/>
      </patternFill>
    </fill>
    <fill>
      <patternFill patternType="solid">
        <fgColor rgb="FFD6E3BC"/>
        <bgColor indexed="64"/>
      </patternFill>
    </fill>
    <fill>
      <patternFill patternType="solid">
        <fgColor rgb="FFE36C0A"/>
        <bgColor indexed="64"/>
      </patternFill>
    </fill>
    <fill>
      <patternFill patternType="solid">
        <fgColor rgb="FFFBD4B4"/>
        <bgColor indexed="64"/>
      </patternFill>
    </fill>
    <fill>
      <patternFill patternType="solid">
        <fgColor rgb="FF948A54"/>
        <bgColor indexed="64"/>
      </patternFill>
    </fill>
    <fill>
      <patternFill patternType="solid">
        <fgColor rgb="FFDDD9C3"/>
        <bgColor indexed="64"/>
      </patternFill>
    </fill>
    <fill>
      <patternFill patternType="solid">
        <fgColor theme="3" tint="0.79998168889431442"/>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7F7F7F"/>
        <bgColor rgb="FF000000"/>
      </patternFill>
    </fill>
    <fill>
      <patternFill patternType="solid">
        <fgColor rgb="FFC5E0B3"/>
        <bgColor indexed="64"/>
      </patternFill>
    </fill>
    <fill>
      <patternFill patternType="solid">
        <fgColor rgb="FFFFC000"/>
        <bgColor indexed="64"/>
      </patternFill>
    </fill>
    <fill>
      <patternFill patternType="solid">
        <fgColor theme="8" tint="0.59999389629810485"/>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E0E0E0"/>
      </left>
      <right/>
      <top style="thin">
        <color indexed="64"/>
      </top>
      <bottom style="thin">
        <color indexed="64"/>
      </bottom>
      <diagonal/>
    </border>
    <border>
      <left style="thin">
        <color rgb="FFE0E0E0"/>
      </left>
      <right style="thin">
        <color rgb="FFE0E0E0"/>
      </right>
      <top style="thin">
        <color indexed="64"/>
      </top>
      <bottom style="thin">
        <color indexed="64"/>
      </bottom>
      <diagonal/>
    </border>
    <border>
      <left style="medium">
        <color indexed="64"/>
      </left>
      <right/>
      <top style="thin">
        <color indexed="64"/>
      </top>
      <bottom/>
      <diagonal/>
    </border>
    <border>
      <left/>
      <right style="thin">
        <color rgb="FFE0E0E0"/>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right style="thin">
        <color rgb="FFE0E0E0"/>
      </right>
      <top/>
      <bottom style="thin">
        <color rgb="FFAEAEAE"/>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rgb="FF000000"/>
      </bottom>
      <diagonal/>
    </border>
  </borders>
  <cellStyleXfs count="130">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alignment vertical="top"/>
      <protection locked="0"/>
    </xf>
    <xf numFmtId="43" fontId="39" fillId="0" borderId="0" applyFont="0" applyFill="0" applyBorder="0" applyAlignment="0" applyProtection="0"/>
    <xf numFmtId="9" fontId="39" fillId="0" borderId="0" applyFont="0" applyFill="0" applyBorder="0" applyAlignment="0" applyProtection="0"/>
  </cellStyleXfs>
  <cellXfs count="838">
    <xf numFmtId="0" fontId="0" fillId="0" borderId="0" xfId="0"/>
    <xf numFmtId="0" fontId="3" fillId="0" borderId="1" xfId="0" applyFont="1" applyBorder="1" applyAlignment="1">
      <alignment vertical="center" wrapText="1"/>
    </xf>
    <xf numFmtId="0" fontId="3" fillId="0" borderId="1" xfId="0" applyFont="1" applyBorder="1" applyAlignment="1">
      <alignment wrapText="1"/>
    </xf>
    <xf numFmtId="0" fontId="10" fillId="0" borderId="0" xfId="0" applyFont="1"/>
    <xf numFmtId="0" fontId="3" fillId="0" borderId="0" xfId="0" applyFont="1"/>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center" vertical="top" wrapText="1"/>
    </xf>
    <xf numFmtId="0" fontId="10" fillId="3" borderId="1" xfId="0" applyFont="1" applyFill="1" applyBorder="1" applyAlignment="1">
      <alignment horizontal="center" vertical="top" wrapText="1"/>
    </xf>
    <xf numFmtId="0" fontId="15" fillId="0" borderId="1" xfId="0" applyFont="1" applyBorder="1" applyAlignment="1">
      <alignment horizontal="center" vertical="top" wrapText="1"/>
    </xf>
    <xf numFmtId="0" fontId="0" fillId="0" borderId="0" xfId="0" applyAlignment="1">
      <alignment vertical="center" wrapText="1"/>
    </xf>
    <xf numFmtId="0" fontId="21" fillId="0" borderId="6" xfId="0" applyFont="1" applyBorder="1" applyAlignment="1">
      <alignment vertical="center" wrapText="1"/>
    </xf>
    <xf numFmtId="0" fontId="20" fillId="0" borderId="6" xfId="0" applyFont="1" applyBorder="1" applyAlignment="1">
      <alignment vertical="center" wrapText="1"/>
    </xf>
    <xf numFmtId="0" fontId="20" fillId="0" borderId="0" xfId="0" applyFont="1" applyAlignment="1">
      <alignment horizontal="right" vertical="center" wrapText="1"/>
    </xf>
    <xf numFmtId="0" fontId="20" fillId="0" borderId="16" xfId="0" applyFont="1" applyBorder="1"/>
    <xf numFmtId="165" fontId="23" fillId="0" borderId="16" xfId="11" applyNumberFormat="1" applyFont="1" applyBorder="1" applyAlignment="1">
      <alignment horizontal="right" vertical="top"/>
    </xf>
    <xf numFmtId="0" fontId="20" fillId="0" borderId="6" xfId="0" applyFont="1" applyBorder="1" applyAlignment="1">
      <alignment horizontal="left" vertical="center" wrapText="1"/>
    </xf>
    <xf numFmtId="0" fontId="21" fillId="0" borderId="0" xfId="0" applyFont="1" applyAlignment="1">
      <alignment horizontal="right" vertical="center" wrapText="1"/>
    </xf>
    <xf numFmtId="0" fontId="20" fillId="0" borderId="12" xfId="0" applyFont="1" applyBorder="1" applyAlignment="1">
      <alignment vertical="center" wrapText="1"/>
    </xf>
    <xf numFmtId="166" fontId="23" fillId="0" borderId="15" xfId="29" applyNumberFormat="1" applyFont="1" applyBorder="1" applyAlignment="1">
      <alignment horizontal="right" vertical="top"/>
    </xf>
    <xf numFmtId="0" fontId="21" fillId="0" borderId="15" xfId="0" applyFont="1" applyBorder="1" applyAlignment="1">
      <alignment horizontal="right" vertical="center" wrapText="1"/>
    </xf>
    <xf numFmtId="166" fontId="23" fillId="0" borderId="13" xfId="31" applyNumberFormat="1" applyFont="1" applyBorder="1" applyAlignment="1">
      <alignment horizontal="right" vertical="top"/>
    </xf>
    <xf numFmtId="0" fontId="20" fillId="0" borderId="0" xfId="0" applyFont="1" applyAlignment="1">
      <alignment horizontal="center" vertical="center" wrapText="1"/>
    </xf>
    <xf numFmtId="164" fontId="21" fillId="0" borderId="1" xfId="0" applyNumberFormat="1" applyFont="1" applyBorder="1" applyAlignment="1">
      <alignment horizontal="right" vertical="center" wrapText="1"/>
    </xf>
    <xf numFmtId="0" fontId="20" fillId="0" borderId="1" xfId="0" applyFont="1" applyBorder="1"/>
    <xf numFmtId="165" fontId="23" fillId="0" borderId="1" xfId="8" applyNumberFormat="1" applyFont="1" applyBorder="1" applyAlignment="1">
      <alignment horizontal="right" vertical="top"/>
    </xf>
    <xf numFmtId="165" fontId="23" fillId="0" borderId="1" xfId="9" applyNumberFormat="1" applyFont="1" applyBorder="1" applyAlignment="1">
      <alignment horizontal="right" vertical="top"/>
    </xf>
    <xf numFmtId="165" fontId="23" fillId="0" borderId="1" xfId="10" applyNumberFormat="1" applyFont="1" applyBorder="1" applyAlignment="1">
      <alignment horizontal="right" vertical="top"/>
    </xf>
    <xf numFmtId="165" fontId="23" fillId="0" borderId="1" xfId="11" applyNumberFormat="1" applyFont="1" applyBorder="1" applyAlignment="1">
      <alignment horizontal="right" vertical="top"/>
    </xf>
    <xf numFmtId="166" fontId="23" fillId="0" borderId="0" xfId="29" applyNumberFormat="1" applyFont="1" applyAlignment="1">
      <alignment horizontal="right" vertical="top"/>
    </xf>
    <xf numFmtId="0" fontId="20" fillId="0" borderId="0" xfId="0" applyFont="1" applyAlignment="1">
      <alignment vertical="center" wrapText="1"/>
    </xf>
    <xf numFmtId="0" fontId="21" fillId="0" borderId="6" xfId="5" applyFont="1" applyBorder="1" applyAlignment="1">
      <alignment vertical="center"/>
    </xf>
    <xf numFmtId="0" fontId="20" fillId="0" borderId="6" xfId="0" applyFont="1" applyBorder="1" applyAlignment="1">
      <alignment horizontal="left" vertical="center" indent="1"/>
    </xf>
    <xf numFmtId="0" fontId="21" fillId="0" borderId="6" xfId="5" applyFont="1" applyBorder="1" applyAlignment="1">
      <alignment horizontal="left" vertical="center"/>
    </xf>
    <xf numFmtId="0" fontId="20" fillId="0" borderId="6" xfId="0" applyFont="1" applyBorder="1" applyAlignment="1">
      <alignment horizontal="left" vertical="center"/>
    </xf>
    <xf numFmtId="0" fontId="20" fillId="0" borderId="10" xfId="5" applyFont="1" applyBorder="1" applyAlignment="1">
      <alignment vertical="center"/>
    </xf>
    <xf numFmtId="0" fontId="21" fillId="0" borderId="6" xfId="0" applyFont="1" applyBorder="1" applyAlignment="1">
      <alignment vertical="center"/>
    </xf>
    <xf numFmtId="0" fontId="20" fillId="0" borderId="8" xfId="5" applyFont="1" applyBorder="1" applyAlignment="1">
      <alignment vertical="center"/>
    </xf>
    <xf numFmtId="0" fontId="20" fillId="0" borderId="8" xfId="5" applyFont="1" applyBorder="1" applyAlignment="1">
      <alignment horizontal="right" vertical="center"/>
    </xf>
    <xf numFmtId="164" fontId="20" fillId="0" borderId="8" xfId="5" applyNumberFormat="1" applyFont="1" applyBorder="1" applyAlignment="1">
      <alignment horizontal="right" vertical="center"/>
    </xf>
    <xf numFmtId="0" fontId="20" fillId="0" borderId="11" xfId="5" applyFont="1" applyBorder="1" applyAlignment="1">
      <alignment horizontal="right" vertical="center"/>
    </xf>
    <xf numFmtId="166" fontId="23" fillId="0" borderId="16" xfId="51" applyNumberFormat="1" applyFont="1" applyBorder="1" applyAlignment="1">
      <alignment horizontal="right" vertical="top"/>
    </xf>
    <xf numFmtId="166" fontId="23" fillId="0" borderId="16" xfId="55" applyNumberFormat="1" applyFont="1" applyBorder="1" applyAlignment="1">
      <alignment horizontal="right" vertical="top"/>
    </xf>
    <xf numFmtId="166" fontId="23" fillId="0" borderId="16" xfId="60" applyNumberFormat="1" applyFont="1" applyBorder="1" applyAlignment="1">
      <alignment horizontal="right" vertical="top"/>
    </xf>
    <xf numFmtId="0" fontId="21" fillId="0" borderId="6" xfId="6" applyFont="1" applyBorder="1" applyAlignment="1">
      <alignment vertical="center"/>
    </xf>
    <xf numFmtId="0" fontId="26" fillId="0" borderId="16" xfId="5" applyFont="1" applyBorder="1"/>
    <xf numFmtId="0" fontId="20" fillId="0" borderId="6" xfId="6" applyFont="1" applyBorder="1" applyAlignment="1">
      <alignment horizontal="left" vertical="center" indent="1"/>
    </xf>
    <xf numFmtId="166" fontId="23" fillId="0" borderId="16" xfId="65" applyNumberFormat="1" applyFont="1" applyBorder="1" applyAlignment="1">
      <alignment horizontal="right" vertical="top"/>
    </xf>
    <xf numFmtId="0" fontId="21" fillId="0" borderId="6" xfId="6" applyFont="1" applyBorder="1" applyAlignment="1">
      <alignment horizontal="left" vertical="top"/>
    </xf>
    <xf numFmtId="0" fontId="20" fillId="0" borderId="6" xfId="6" applyFont="1" applyBorder="1" applyAlignment="1">
      <alignment horizontal="left" vertical="top" indent="1"/>
    </xf>
    <xf numFmtId="166" fontId="23" fillId="0" borderId="16" xfId="70" applyNumberFormat="1" applyFont="1" applyBorder="1" applyAlignment="1">
      <alignment horizontal="right" vertical="top"/>
    </xf>
    <xf numFmtId="166" fontId="23" fillId="0" borderId="16" xfId="75" applyNumberFormat="1" applyFont="1" applyBorder="1" applyAlignment="1">
      <alignment horizontal="right" vertical="top"/>
    </xf>
    <xf numFmtId="166" fontId="23" fillId="0" borderId="16" xfId="82" applyNumberFormat="1" applyFont="1" applyBorder="1" applyAlignment="1">
      <alignment horizontal="right" vertical="top"/>
    </xf>
    <xf numFmtId="166" fontId="23" fillId="0" borderId="16" xfId="87" applyNumberFormat="1" applyFont="1" applyBorder="1" applyAlignment="1">
      <alignment horizontal="right" vertical="top"/>
    </xf>
    <xf numFmtId="16" fontId="20" fillId="0" borderId="6" xfId="6" quotePrefix="1" applyNumberFormat="1" applyFont="1" applyBorder="1" applyAlignment="1">
      <alignment horizontal="left" vertical="center" indent="1"/>
    </xf>
    <xf numFmtId="166" fontId="23" fillId="0" borderId="0" xfId="28" applyNumberFormat="1" applyFont="1" applyAlignment="1">
      <alignment horizontal="right" vertical="top"/>
    </xf>
    <xf numFmtId="166" fontId="23" fillId="0" borderId="0" xfId="30" applyNumberFormat="1" applyFont="1" applyAlignment="1">
      <alignment horizontal="right" vertical="top"/>
    </xf>
    <xf numFmtId="166" fontId="23" fillId="0" borderId="0" xfId="31" applyNumberFormat="1" applyFont="1" applyAlignment="1">
      <alignment horizontal="right" vertical="top"/>
    </xf>
    <xf numFmtId="165" fontId="23" fillId="0" borderId="0" xfId="88" applyNumberFormat="1" applyFont="1" applyAlignment="1">
      <alignment horizontal="right" vertical="top"/>
    </xf>
    <xf numFmtId="166" fontId="23" fillId="0" borderId="0" xfId="89" applyNumberFormat="1" applyFont="1" applyAlignment="1">
      <alignment horizontal="right" vertical="top"/>
    </xf>
    <xf numFmtId="165" fontId="23" fillId="0" borderId="0" xfId="90" applyNumberFormat="1" applyFont="1" applyAlignment="1">
      <alignment horizontal="right" vertical="top"/>
    </xf>
    <xf numFmtId="165" fontId="23" fillId="0" borderId="0" xfId="91" applyNumberFormat="1" applyFont="1" applyAlignment="1">
      <alignment horizontal="right" vertical="top"/>
    </xf>
    <xf numFmtId="166" fontId="23" fillId="0" borderId="16" xfId="92" applyNumberFormat="1" applyFont="1" applyBorder="1" applyAlignment="1">
      <alignment horizontal="right" vertical="top"/>
    </xf>
    <xf numFmtId="165" fontId="23" fillId="0" borderId="0" xfId="93" applyNumberFormat="1" applyFont="1" applyAlignment="1">
      <alignment horizontal="right" vertical="top"/>
    </xf>
    <xf numFmtId="166" fontId="23" fillId="0" borderId="0" xfId="94" applyNumberFormat="1" applyFont="1" applyAlignment="1">
      <alignment horizontal="right" vertical="top"/>
    </xf>
    <xf numFmtId="165" fontId="23" fillId="0" borderId="0" xfId="95" applyNumberFormat="1" applyFont="1" applyAlignment="1">
      <alignment horizontal="right" vertical="top"/>
    </xf>
    <xf numFmtId="165" fontId="23" fillId="0" borderId="0" xfId="96" applyNumberFormat="1" applyFont="1" applyAlignment="1">
      <alignment horizontal="right" vertical="top"/>
    </xf>
    <xf numFmtId="166" fontId="23" fillId="0" borderId="16" xfId="97" applyNumberFormat="1" applyFont="1" applyBorder="1" applyAlignment="1">
      <alignment horizontal="right" vertical="top"/>
    </xf>
    <xf numFmtId="0" fontId="20" fillId="0" borderId="6" xfId="6" quotePrefix="1" applyFont="1" applyBorder="1" applyAlignment="1">
      <alignment horizontal="left" vertical="center" indent="1"/>
    </xf>
    <xf numFmtId="0" fontId="28" fillId="0" borderId="1" xfId="0" applyFont="1" applyBorder="1" applyAlignment="1">
      <alignment horizontal="center" wrapText="1"/>
    </xf>
    <xf numFmtId="0" fontId="28" fillId="0" borderId="1" xfId="0" applyFont="1" applyBorder="1" applyAlignment="1">
      <alignment horizontal="left" wrapText="1"/>
    </xf>
    <xf numFmtId="0" fontId="28" fillId="0" borderId="1" xfId="0" applyFont="1" applyBorder="1" applyAlignment="1">
      <alignment horizontal="center"/>
    </xf>
    <xf numFmtId="0" fontId="28" fillId="0" borderId="5" xfId="0" applyFont="1" applyBorder="1" applyAlignment="1">
      <alignment horizontal="center"/>
    </xf>
    <xf numFmtId="0" fontId="3" fillId="0" borderId="0" xfId="0" applyFont="1" applyAlignment="1">
      <alignment vertical="center" wrapText="1"/>
    </xf>
    <xf numFmtId="0" fontId="3" fillId="7" borderId="1" xfId="0" applyFont="1" applyFill="1" applyBorder="1" applyAlignment="1">
      <alignment wrapText="1"/>
    </xf>
    <xf numFmtId="0" fontId="7" fillId="0" borderId="1" xfId="0" applyFont="1" applyBorder="1" applyAlignment="1">
      <alignment horizontal="left" wrapText="1"/>
    </xf>
    <xf numFmtId="0" fontId="3" fillId="0" borderId="1" xfId="0" applyFont="1" applyBorder="1" applyAlignment="1">
      <alignment horizontal="justify"/>
    </xf>
    <xf numFmtId="0" fontId="3" fillId="7" borderId="1" xfId="0" applyFont="1" applyFill="1" applyBorder="1" applyAlignment="1">
      <alignment horizontal="center" wrapText="1"/>
    </xf>
    <xf numFmtId="0" fontId="3" fillId="7" borderId="1" xfId="0" applyFont="1" applyFill="1" applyBorder="1" applyAlignment="1">
      <alignment horizontal="center" vertical="top" wrapText="1"/>
    </xf>
    <xf numFmtId="0" fontId="3" fillId="0" borderId="1" xfId="0" applyFont="1" applyBorder="1" applyAlignment="1">
      <alignment horizontal="center" wrapText="1"/>
    </xf>
    <xf numFmtId="0" fontId="8" fillId="0" borderId="1" xfId="0" applyFont="1" applyBorder="1" applyAlignment="1">
      <alignment horizontal="center" vertical="top" wrapText="1"/>
    </xf>
    <xf numFmtId="0" fontId="33" fillId="0" borderId="1" xfId="127" applyFont="1" applyBorder="1" applyAlignment="1" applyProtection="1">
      <alignment horizontal="center" vertical="center" wrapText="1"/>
    </xf>
    <xf numFmtId="3" fontId="3" fillId="0" borderId="1" xfId="0" applyNumberFormat="1" applyFont="1" applyBorder="1" applyAlignment="1">
      <alignment horizontal="center" vertical="center" wrapText="1"/>
    </xf>
    <xf numFmtId="0" fontId="7" fillId="0" borderId="1" xfId="0" applyFont="1" applyBorder="1" applyAlignment="1">
      <alignment horizontal="center" wrapText="1"/>
    </xf>
    <xf numFmtId="0" fontId="33" fillId="0" borderId="1" xfId="127" applyFont="1" applyBorder="1" applyAlignment="1" applyProtection="1">
      <alignment horizontal="center" wrapText="1"/>
    </xf>
    <xf numFmtId="0" fontId="0" fillId="0" borderId="0" xfId="0" applyAlignment="1">
      <alignment horizontal="center" wrapText="1"/>
    </xf>
    <xf numFmtId="0" fontId="28" fillId="0" borderId="1" xfId="0" applyFont="1" applyBorder="1" applyAlignment="1">
      <alignment horizontal="justify" vertical="center" wrapText="1"/>
    </xf>
    <xf numFmtId="0" fontId="3" fillId="0" borderId="1" xfId="0" applyFont="1" applyBorder="1" applyAlignment="1">
      <alignment horizontal="center"/>
    </xf>
    <xf numFmtId="0" fontId="13" fillId="0" borderId="0" xfId="0" applyFont="1" applyAlignment="1">
      <alignment wrapText="1"/>
    </xf>
    <xf numFmtId="0" fontId="3" fillId="0" borderId="0" xfId="0" applyFont="1" applyAlignment="1">
      <alignment horizontal="center" vertical="top"/>
    </xf>
    <xf numFmtId="0" fontId="5" fillId="0" borderId="1" xfId="0" applyFont="1" applyBorder="1" applyAlignment="1">
      <alignment horizontal="center" vertical="top"/>
    </xf>
    <xf numFmtId="0" fontId="3" fillId="0" borderId="1" xfId="0" applyFont="1" applyBorder="1" applyAlignment="1">
      <alignment horizontal="center" vertical="top"/>
    </xf>
    <xf numFmtId="0" fontId="21" fillId="0" borderId="14" xfId="5" applyFont="1" applyBorder="1" applyAlignment="1">
      <alignment horizontal="center"/>
    </xf>
    <xf numFmtId="0" fontId="0" fillId="0" borderId="8" xfId="0" applyBorder="1" applyAlignment="1">
      <alignment horizontal="center"/>
    </xf>
    <xf numFmtId="0" fontId="5" fillId="9" borderId="1" xfId="0" applyFont="1" applyFill="1" applyBorder="1" applyAlignment="1">
      <alignment horizontal="center" wrapText="1"/>
    </xf>
    <xf numFmtId="0" fontId="8" fillId="0" borderId="1" xfId="0" applyFont="1" applyBorder="1" applyAlignment="1">
      <alignment vertical="top" wrapText="1"/>
    </xf>
    <xf numFmtId="0" fontId="3" fillId="3" borderId="1" xfId="0" applyFont="1" applyFill="1" applyBorder="1" applyAlignment="1">
      <alignment horizontal="center" vertical="top" wrapText="1"/>
    </xf>
    <xf numFmtId="0" fontId="3" fillId="0" borderId="1" xfId="0" applyFont="1" applyBorder="1" applyAlignment="1">
      <alignment vertical="top" wrapText="1"/>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4" fillId="0" borderId="0" xfId="0" applyFont="1"/>
    <xf numFmtId="0" fontId="35" fillId="13" borderId="7" xfId="0" applyFont="1" applyFill="1" applyBorder="1" applyAlignment="1">
      <alignment horizontal="center" vertical="center" wrapText="1"/>
    </xf>
    <xf numFmtId="0" fontId="35" fillId="15" borderId="7" xfId="0" applyFont="1" applyFill="1" applyBorder="1" applyAlignment="1">
      <alignment horizontal="center" vertical="center" wrapText="1"/>
    </xf>
    <xf numFmtId="0" fontId="35" fillId="17" borderId="7" xfId="0" applyFont="1" applyFill="1" applyBorder="1" applyAlignment="1">
      <alignment horizontal="center" vertical="center" wrapText="1"/>
    </xf>
    <xf numFmtId="0" fontId="35" fillId="19" borderId="7" xfId="0" applyFont="1" applyFill="1" applyBorder="1" applyAlignment="1">
      <alignment horizontal="center" vertical="center" wrapText="1"/>
    </xf>
    <xf numFmtId="0" fontId="35" fillId="19" borderId="29" xfId="0" applyFont="1" applyFill="1" applyBorder="1" applyAlignment="1">
      <alignment horizontal="center" vertical="center" wrapText="1"/>
    </xf>
    <xf numFmtId="0" fontId="35" fillId="19" borderId="35" xfId="0" applyFont="1" applyFill="1" applyBorder="1" applyAlignment="1">
      <alignment horizontal="center" vertical="center" wrapText="1"/>
    </xf>
    <xf numFmtId="0" fontId="35" fillId="11" borderId="33" xfId="0" applyFont="1" applyFill="1" applyBorder="1" applyAlignment="1">
      <alignment horizontal="center" vertical="center" wrapText="1"/>
    </xf>
    <xf numFmtId="0" fontId="35" fillId="11" borderId="7" xfId="0" applyFont="1" applyFill="1" applyBorder="1" applyAlignment="1">
      <alignment horizontal="center" vertical="center" wrapText="1"/>
    </xf>
    <xf numFmtId="0" fontId="0" fillId="0" borderId="0" xfId="0" applyAlignment="1">
      <alignment horizontal="left"/>
    </xf>
    <xf numFmtId="0" fontId="10" fillId="3" borderId="1" xfId="0" applyFont="1" applyFill="1" applyBorder="1" applyAlignment="1">
      <alignment horizontal="justify" vertical="top" wrapText="1"/>
    </xf>
    <xf numFmtId="0" fontId="0" fillId="20" borderId="9" xfId="0" applyFill="1" applyBorder="1"/>
    <xf numFmtId="0" fontId="0" fillId="20" borderId="14" xfId="0" applyFill="1" applyBorder="1"/>
    <xf numFmtId="0" fontId="0" fillId="20" borderId="4" xfId="0" applyFill="1" applyBorder="1"/>
    <xf numFmtId="0" fontId="17" fillId="0" borderId="0" xfId="0" applyFont="1" applyAlignment="1">
      <alignment horizontal="center" vertical="center"/>
    </xf>
    <xf numFmtId="0" fontId="18" fillId="0" borderId="16"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35" fillId="0" borderId="13" xfId="0" applyFont="1" applyBorder="1" applyAlignment="1">
      <alignment horizontal="center" vertical="center"/>
    </xf>
    <xf numFmtId="0" fontId="18" fillId="0" borderId="0" xfId="0" applyFont="1" applyAlignment="1">
      <alignment horizontal="center" vertical="center"/>
    </xf>
    <xf numFmtId="0" fontId="34" fillId="0" borderId="0" xfId="0" applyFont="1" applyAlignment="1">
      <alignment horizontal="center" vertical="center"/>
    </xf>
    <xf numFmtId="0" fontId="17" fillId="0" borderId="10" xfId="0" applyFont="1" applyBorder="1" applyAlignment="1">
      <alignment horizontal="justify" vertical="center"/>
    </xf>
    <xf numFmtId="0" fontId="18" fillId="0" borderId="6" xfId="0" applyFont="1" applyBorder="1" applyAlignment="1">
      <alignment horizontal="justify" vertical="center"/>
    </xf>
    <xf numFmtId="0" fontId="17" fillId="0" borderId="6" xfId="0" applyFont="1" applyBorder="1" applyAlignment="1">
      <alignment horizontal="justify" vertical="center"/>
    </xf>
    <xf numFmtId="0" fontId="35" fillId="0" borderId="6" xfId="0" applyFont="1" applyBorder="1" applyAlignment="1">
      <alignment horizontal="left" vertical="center"/>
    </xf>
    <xf numFmtId="0" fontId="35" fillId="0" borderId="12" xfId="0" applyFont="1" applyBorder="1" applyAlignment="1">
      <alignment horizontal="left" vertical="center"/>
    </xf>
    <xf numFmtId="0" fontId="17" fillId="0" borderId="9" xfId="0" applyFont="1" applyBorder="1" applyAlignment="1">
      <alignment horizontal="justify" vertical="center"/>
    </xf>
    <xf numFmtId="0" fontId="17" fillId="0" borderId="14" xfId="0" applyFont="1" applyBorder="1" applyAlignment="1">
      <alignment horizontal="center" vertical="center"/>
    </xf>
    <xf numFmtId="0" fontId="17" fillId="0" borderId="4"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justify" vertical="center"/>
    </xf>
    <xf numFmtId="0" fontId="18" fillId="0" borderId="15" xfId="0" applyFont="1" applyBorder="1" applyAlignment="1">
      <alignment horizontal="center" vertical="center"/>
    </xf>
    <xf numFmtId="0" fontId="36" fillId="11" borderId="30" xfId="0" applyFont="1" applyFill="1" applyBorder="1" applyAlignment="1">
      <alignment horizontal="center" vertical="center" wrapText="1"/>
    </xf>
    <xf numFmtId="0" fontId="36" fillId="13" borderId="30" xfId="0" applyFont="1" applyFill="1" applyBorder="1" applyAlignment="1">
      <alignment vertical="center" wrapText="1"/>
    </xf>
    <xf numFmtId="0" fontId="36" fillId="15" borderId="30" xfId="0" applyFont="1" applyFill="1" applyBorder="1" applyAlignment="1">
      <alignment vertical="center" wrapText="1"/>
    </xf>
    <xf numFmtId="0" fontId="36" fillId="17" borderId="30" xfId="0" applyFont="1" applyFill="1" applyBorder="1" applyAlignment="1">
      <alignment vertical="center" wrapText="1"/>
    </xf>
    <xf numFmtId="0" fontId="36" fillId="17" borderId="30" xfId="0" applyFont="1" applyFill="1" applyBorder="1" applyAlignment="1">
      <alignment horizontal="justify" vertical="center" wrapText="1"/>
    </xf>
    <xf numFmtId="0" fontId="36" fillId="19" borderId="30" xfId="0" applyFont="1" applyFill="1" applyBorder="1" applyAlignment="1">
      <alignment vertical="center" wrapText="1"/>
    </xf>
    <xf numFmtId="0" fontId="36" fillId="19" borderId="37" xfId="0" applyFont="1" applyFill="1" applyBorder="1" applyAlignment="1">
      <alignment vertical="center" wrapText="1"/>
    </xf>
    <xf numFmtId="0" fontId="36" fillId="19" borderId="38" xfId="0" applyFont="1" applyFill="1" applyBorder="1" applyAlignment="1">
      <alignment vertical="center" wrapText="1"/>
    </xf>
    <xf numFmtId="0" fontId="36" fillId="19" borderId="39" xfId="0" applyFont="1" applyFill="1" applyBorder="1" applyAlignment="1">
      <alignment vertical="center" wrapText="1"/>
    </xf>
    <xf numFmtId="0" fontId="0" fillId="0" borderId="3" xfId="0" applyBorder="1"/>
    <xf numFmtId="0" fontId="0" fillId="21" borderId="0" xfId="0" applyFill="1"/>
    <xf numFmtId="3" fontId="0" fillId="0" borderId="1" xfId="0" applyNumberFormat="1" applyBorder="1" applyAlignment="1">
      <alignment horizontal="center"/>
    </xf>
    <xf numFmtId="2" fontId="0" fillId="0" borderId="1" xfId="0" applyNumberFormat="1" applyBorder="1" applyAlignment="1">
      <alignment horizontal="center"/>
    </xf>
    <xf numFmtId="0" fontId="0" fillId="0" borderId="1" xfId="0" applyBorder="1" applyAlignment="1">
      <alignment horizontal="left"/>
    </xf>
    <xf numFmtId="0" fontId="12" fillId="10" borderId="9" xfId="0" applyFont="1" applyFill="1" applyBorder="1"/>
    <xf numFmtId="0" fontId="0" fillId="10" borderId="14" xfId="0" applyFill="1" applyBorder="1"/>
    <xf numFmtId="0" fontId="0" fillId="10" borderId="4" xfId="0" applyFill="1" applyBorder="1"/>
    <xf numFmtId="0" fontId="17" fillId="10" borderId="9" xfId="0" applyFont="1" applyFill="1" applyBorder="1" applyAlignment="1">
      <alignment horizontal="justify" vertical="center"/>
    </xf>
    <xf numFmtId="0" fontId="17" fillId="10" borderId="14" xfId="0" applyFont="1" applyFill="1" applyBorder="1" applyAlignment="1">
      <alignment horizontal="center" vertical="center"/>
    </xf>
    <xf numFmtId="0" fontId="17" fillId="10" borderId="4" xfId="0" applyFont="1" applyFill="1" applyBorder="1" applyAlignment="1">
      <alignment horizontal="center" vertical="center"/>
    </xf>
    <xf numFmtId="0" fontId="17" fillId="10" borderId="10" xfId="0" applyFont="1" applyFill="1" applyBorder="1" applyAlignment="1">
      <alignment vertical="center"/>
    </xf>
    <xf numFmtId="0" fontId="17" fillId="10" borderId="8" xfId="0" applyFont="1" applyFill="1" applyBorder="1" applyAlignment="1">
      <alignment vertical="center"/>
    </xf>
    <xf numFmtId="0" fontId="17" fillId="10" borderId="11" xfId="0" applyFont="1" applyFill="1" applyBorder="1" applyAlignment="1">
      <alignment horizontal="center" vertical="center"/>
    </xf>
    <xf numFmtId="165" fontId="23" fillId="0" borderId="0" xfId="56" applyNumberFormat="1" applyFont="1" applyAlignment="1">
      <alignment horizontal="right" vertical="top"/>
    </xf>
    <xf numFmtId="166" fontId="23" fillId="0" borderId="0" xfId="57" applyNumberFormat="1" applyFont="1" applyAlignment="1">
      <alignment horizontal="right" vertical="top"/>
    </xf>
    <xf numFmtId="165" fontId="23" fillId="0" borderId="0" xfId="58" applyNumberFormat="1" applyFont="1" applyAlignment="1">
      <alignment horizontal="right" vertical="top"/>
    </xf>
    <xf numFmtId="165" fontId="23" fillId="0" borderId="0" xfId="59" applyNumberFormat="1" applyFont="1" applyAlignment="1">
      <alignment horizontal="right" vertical="top"/>
    </xf>
    <xf numFmtId="0" fontId="26" fillId="0" borderId="0" xfId="5" applyFont="1"/>
    <xf numFmtId="165" fontId="23" fillId="0" borderId="0" xfId="61" applyNumberFormat="1" applyFont="1" applyAlignment="1">
      <alignment horizontal="right" vertical="top"/>
    </xf>
    <xf numFmtId="166" fontId="23" fillId="0" borderId="0" xfId="62" applyNumberFormat="1" applyFont="1" applyAlignment="1">
      <alignment horizontal="right" vertical="top"/>
    </xf>
    <xf numFmtId="165" fontId="23" fillId="0" borderId="0" xfId="63" applyNumberFormat="1" applyFont="1" applyAlignment="1">
      <alignment horizontal="right" vertical="top"/>
    </xf>
    <xf numFmtId="165" fontId="23" fillId="0" borderId="0" xfId="64" applyNumberFormat="1" applyFont="1" applyAlignment="1">
      <alignment horizontal="right" vertical="top"/>
    </xf>
    <xf numFmtId="0" fontId="20" fillId="0" borderId="12" xfId="6" applyFont="1" applyBorder="1" applyAlignment="1">
      <alignment horizontal="left" vertical="top" indent="1"/>
    </xf>
    <xf numFmtId="165" fontId="23" fillId="0" borderId="15" xfId="61" applyNumberFormat="1" applyFont="1" applyBorder="1" applyAlignment="1">
      <alignment horizontal="right" vertical="top"/>
    </xf>
    <xf numFmtId="166" fontId="23" fillId="0" borderId="15" xfId="62" applyNumberFormat="1" applyFont="1" applyBorder="1" applyAlignment="1">
      <alignment horizontal="right" vertical="top"/>
    </xf>
    <xf numFmtId="165" fontId="23" fillId="0" borderId="15" xfId="63" applyNumberFormat="1" applyFont="1" applyBorder="1" applyAlignment="1">
      <alignment horizontal="right" vertical="top"/>
    </xf>
    <xf numFmtId="165" fontId="23" fillId="0" borderId="15" xfId="64" applyNumberFormat="1" applyFont="1" applyBorder="1" applyAlignment="1">
      <alignment horizontal="right" vertical="top"/>
    </xf>
    <xf numFmtId="166" fontId="23" fillId="0" borderId="13" xfId="65" applyNumberFormat="1" applyFont="1" applyBorder="1" applyAlignment="1">
      <alignment horizontal="right" vertical="top"/>
    </xf>
    <xf numFmtId="165" fontId="23" fillId="0" borderId="0" xfId="66" applyNumberFormat="1" applyFont="1" applyAlignment="1">
      <alignment horizontal="right" vertical="top"/>
    </xf>
    <xf numFmtId="166" fontId="23" fillId="0" borderId="0" xfId="67" applyNumberFormat="1" applyFont="1" applyAlignment="1">
      <alignment horizontal="right" vertical="top"/>
    </xf>
    <xf numFmtId="165" fontId="23" fillId="0" borderId="0" xfId="68" applyNumberFormat="1" applyFont="1" applyAlignment="1">
      <alignment horizontal="right" vertical="top"/>
    </xf>
    <xf numFmtId="165" fontId="23" fillId="0" borderId="0" xfId="69" applyNumberFormat="1" applyFont="1" applyAlignment="1">
      <alignment horizontal="right" vertical="top"/>
    </xf>
    <xf numFmtId="165" fontId="23" fillId="0" borderId="0" xfId="71" applyNumberFormat="1" applyFont="1" applyAlignment="1">
      <alignment horizontal="right" vertical="top"/>
    </xf>
    <xf numFmtId="166" fontId="23" fillId="0" borderId="0" xfId="72" applyNumberFormat="1" applyFont="1" applyAlignment="1">
      <alignment horizontal="right" vertical="top"/>
    </xf>
    <xf numFmtId="165" fontId="23" fillId="0" borderId="0" xfId="73" applyNumberFormat="1" applyFont="1" applyAlignment="1">
      <alignment horizontal="right" vertical="top"/>
    </xf>
    <xf numFmtId="165" fontId="23" fillId="0" borderId="0" xfId="74" applyNumberFormat="1" applyFont="1" applyAlignment="1">
      <alignment horizontal="right" vertical="top"/>
    </xf>
    <xf numFmtId="165" fontId="23" fillId="0" borderId="15" xfId="71" applyNumberFormat="1" applyFont="1" applyBorder="1" applyAlignment="1">
      <alignment horizontal="right" vertical="top"/>
    </xf>
    <xf numFmtId="166" fontId="23" fillId="0" borderId="15" xfId="72" applyNumberFormat="1" applyFont="1" applyBorder="1" applyAlignment="1">
      <alignment horizontal="right" vertical="top"/>
    </xf>
    <xf numFmtId="165" fontId="23" fillId="0" borderId="15" xfId="73" applyNumberFormat="1" applyFont="1" applyBorder="1" applyAlignment="1">
      <alignment horizontal="right" vertical="top"/>
    </xf>
    <xf numFmtId="165" fontId="23" fillId="0" borderId="15" xfId="74" applyNumberFormat="1" applyFont="1" applyBorder="1" applyAlignment="1">
      <alignment horizontal="right" vertical="top"/>
    </xf>
    <xf numFmtId="166" fontId="23" fillId="0" borderId="13" xfId="75" applyNumberFormat="1" applyFont="1" applyBorder="1" applyAlignment="1">
      <alignment horizontal="right" vertical="top"/>
    </xf>
    <xf numFmtId="165" fontId="23" fillId="0" borderId="0" xfId="78" applyNumberFormat="1" applyFont="1" applyAlignment="1">
      <alignment horizontal="right" vertical="top"/>
    </xf>
    <xf numFmtId="166" fontId="23" fillId="0" borderId="0" xfId="79" applyNumberFormat="1" applyFont="1" applyAlignment="1">
      <alignment horizontal="right" vertical="top"/>
    </xf>
    <xf numFmtId="165" fontId="23" fillId="0" borderId="0" xfId="80" applyNumberFormat="1" applyFont="1" applyAlignment="1">
      <alignment horizontal="right" vertical="top"/>
    </xf>
    <xf numFmtId="165" fontId="23" fillId="0" borderId="0" xfId="81" applyNumberFormat="1" applyFont="1" applyAlignment="1">
      <alignment horizontal="right" vertical="top"/>
    </xf>
    <xf numFmtId="165" fontId="23" fillId="0" borderId="0" xfId="83" applyNumberFormat="1" applyFont="1" applyAlignment="1">
      <alignment horizontal="right" vertical="top"/>
    </xf>
    <xf numFmtId="166" fontId="23" fillId="0" borderId="0" xfId="84" applyNumberFormat="1" applyFont="1" applyAlignment="1">
      <alignment horizontal="right" vertical="top"/>
    </xf>
    <xf numFmtId="165" fontId="23" fillId="0" borderId="0" xfId="85" applyNumberFormat="1" applyFont="1" applyAlignment="1">
      <alignment horizontal="right" vertical="top"/>
    </xf>
    <xf numFmtId="165" fontId="23" fillId="0" borderId="0" xfId="86" applyNumberFormat="1" applyFont="1" applyAlignment="1">
      <alignment horizontal="right" vertical="top"/>
    </xf>
    <xf numFmtId="0" fontId="20" fillId="0" borderId="12" xfId="6" applyFont="1" applyBorder="1" applyAlignment="1">
      <alignment horizontal="left" vertical="center" indent="1"/>
    </xf>
    <xf numFmtId="165" fontId="23" fillId="0" borderId="15" xfId="83" applyNumberFormat="1" applyFont="1" applyBorder="1" applyAlignment="1">
      <alignment horizontal="right" vertical="top"/>
    </xf>
    <xf numFmtId="166" fontId="23" fillId="0" borderId="15" xfId="84" applyNumberFormat="1" applyFont="1" applyBorder="1" applyAlignment="1">
      <alignment horizontal="right" vertical="top"/>
    </xf>
    <xf numFmtId="165" fontId="23" fillId="0" borderId="15" xfId="85" applyNumberFormat="1" applyFont="1" applyBorder="1" applyAlignment="1">
      <alignment horizontal="right" vertical="top"/>
    </xf>
    <xf numFmtId="165" fontId="23" fillId="0" borderId="15" xfId="86" applyNumberFormat="1" applyFont="1" applyBorder="1" applyAlignment="1">
      <alignment horizontal="right" vertical="top"/>
    </xf>
    <xf numFmtId="166" fontId="23" fillId="0" borderId="13" xfId="87" applyNumberFormat="1" applyFont="1" applyBorder="1" applyAlignment="1">
      <alignment horizontal="right" vertical="top"/>
    </xf>
    <xf numFmtId="0" fontId="0" fillId="10" borderId="0" xfId="0" applyFill="1"/>
    <xf numFmtId="0" fontId="12" fillId="10" borderId="0" xfId="0" applyFont="1" applyFill="1"/>
    <xf numFmtId="0" fontId="20" fillId="0" borderId="6" xfId="0" applyFont="1" applyBorder="1" applyAlignment="1">
      <alignment horizontal="right" vertical="center" wrapText="1" indent="1"/>
    </xf>
    <xf numFmtId="0" fontId="20" fillId="0" borderId="16" xfId="0" applyFont="1" applyBorder="1" applyAlignment="1">
      <alignment horizontal="right" vertical="center" wrapText="1"/>
    </xf>
    <xf numFmtId="165" fontId="23" fillId="0" borderId="6" xfId="8" applyNumberFormat="1" applyFont="1" applyBorder="1" applyAlignment="1">
      <alignment horizontal="right" vertical="top"/>
    </xf>
    <xf numFmtId="165" fontId="23" fillId="0" borderId="0" xfId="9" applyNumberFormat="1" applyFont="1" applyAlignment="1">
      <alignment horizontal="right" vertical="top"/>
    </xf>
    <xf numFmtId="165" fontId="23" fillId="0" borderId="16" xfId="10" applyNumberFormat="1" applyFont="1" applyBorder="1" applyAlignment="1">
      <alignment horizontal="right" vertical="top"/>
    </xf>
    <xf numFmtId="166" fontId="23" fillId="0" borderId="12" xfId="28" applyNumberFormat="1" applyFont="1" applyBorder="1" applyAlignment="1">
      <alignment horizontal="right" vertical="top"/>
    </xf>
    <xf numFmtId="166" fontId="23" fillId="0" borderId="13" xfId="30" applyNumberFormat="1" applyFont="1" applyBorder="1" applyAlignment="1">
      <alignment horizontal="right" vertical="top"/>
    </xf>
    <xf numFmtId="0" fontId="20" fillId="0" borderId="6" xfId="0" applyFont="1" applyBorder="1" applyAlignment="1">
      <alignment horizontal="right" vertical="center" wrapText="1"/>
    </xf>
    <xf numFmtId="0" fontId="20" fillId="0" borderId="0" xfId="0" applyFont="1"/>
    <xf numFmtId="165" fontId="23" fillId="0" borderId="6" xfId="9" applyNumberFormat="1" applyFont="1" applyBorder="1" applyAlignment="1">
      <alignment horizontal="right" vertical="top"/>
    </xf>
    <xf numFmtId="166" fontId="23" fillId="0" borderId="12" xfId="29" applyNumberFormat="1" applyFont="1" applyBorder="1" applyAlignment="1">
      <alignment horizontal="right" vertical="top"/>
    </xf>
    <xf numFmtId="0" fontId="20" fillId="0" borderId="9" xfId="0" applyFont="1" applyBorder="1" applyAlignment="1">
      <alignment vertical="center" wrapText="1"/>
    </xf>
    <xf numFmtId="166" fontId="23" fillId="0" borderId="9" xfId="28" applyNumberFormat="1" applyFont="1" applyBorder="1" applyAlignment="1">
      <alignment horizontal="right" vertical="top"/>
    </xf>
    <xf numFmtId="166" fontId="23" fillId="0" borderId="14" xfId="29" applyNumberFormat="1" applyFont="1" applyBorder="1" applyAlignment="1">
      <alignment horizontal="right" vertical="top"/>
    </xf>
    <xf numFmtId="166" fontId="23" fillId="0" borderId="4" xfId="30" applyNumberFormat="1" applyFont="1" applyBorder="1" applyAlignment="1">
      <alignment horizontal="right" vertical="top"/>
    </xf>
    <xf numFmtId="0" fontId="21" fillId="0" borderId="14" xfId="0" applyFont="1" applyBorder="1" applyAlignment="1">
      <alignment horizontal="right" vertical="center" wrapText="1"/>
    </xf>
    <xf numFmtId="166" fontId="23" fillId="0" borderId="9" xfId="29" applyNumberFormat="1" applyFont="1" applyBorder="1" applyAlignment="1">
      <alignment horizontal="right" vertical="top"/>
    </xf>
    <xf numFmtId="166" fontId="23" fillId="0" borderId="4" xfId="31" applyNumberFormat="1" applyFont="1" applyBorder="1" applyAlignment="1">
      <alignment horizontal="right" vertical="top"/>
    </xf>
    <xf numFmtId="0" fontId="21" fillId="0" borderId="9" xfId="0" applyFont="1" applyBorder="1" applyAlignment="1">
      <alignment vertical="center" wrapText="1"/>
    </xf>
    <xf numFmtId="0" fontId="21" fillId="0" borderId="9" xfId="0" applyFont="1" applyBorder="1" applyAlignment="1">
      <alignment vertical="center"/>
    </xf>
    <xf numFmtId="164" fontId="21" fillId="0" borderId="14" xfId="0" applyNumberFormat="1" applyFont="1" applyBorder="1" applyAlignment="1">
      <alignment horizontal="right" vertical="center" wrapText="1"/>
    </xf>
    <xf numFmtId="0" fontId="20" fillId="0" borderId="14" xfId="0" applyFont="1" applyBorder="1"/>
    <xf numFmtId="0" fontId="20" fillId="0" borderId="14" xfId="0" applyFont="1" applyBorder="1" applyAlignment="1">
      <alignment horizontal="right" vertical="center" wrapText="1"/>
    </xf>
    <xf numFmtId="0" fontId="12" fillId="10" borderId="15" xfId="0" applyFont="1" applyFill="1" applyBorder="1"/>
    <xf numFmtId="0" fontId="0" fillId="0" borderId="13" xfId="0" applyBorder="1"/>
    <xf numFmtId="0" fontId="37" fillId="10" borderId="0" xfId="0" applyFont="1" applyFill="1"/>
    <xf numFmtId="0" fontId="5" fillId="0" borderId="1" xfId="0" applyFont="1" applyBorder="1" applyAlignment="1">
      <alignment vertical="center" wrapText="1"/>
    </xf>
    <xf numFmtId="0" fontId="8" fillId="0" borderId="1" xfId="6" applyFont="1" applyBorder="1" applyAlignment="1">
      <alignment horizontal="center" wrapText="1"/>
    </xf>
    <xf numFmtId="0" fontId="8" fillId="0" borderId="0" xfId="6" applyFont="1" applyAlignment="1">
      <alignment horizontal="center" wrapText="1"/>
    </xf>
    <xf numFmtId="0" fontId="8" fillId="0" borderId="15" xfId="6" applyFont="1" applyBorder="1" applyAlignment="1">
      <alignment horizontal="center" wrapText="1"/>
    </xf>
    <xf numFmtId="165" fontId="8" fillId="0" borderId="0" xfId="122" applyNumberFormat="1" applyFont="1" applyAlignment="1">
      <alignment horizontal="right" vertical="top"/>
    </xf>
    <xf numFmtId="166" fontId="8" fillId="0" borderId="16" xfId="122" applyNumberFormat="1" applyFont="1" applyBorder="1" applyAlignment="1">
      <alignment horizontal="right" vertical="top"/>
    </xf>
    <xf numFmtId="0" fontId="9" fillId="0" borderId="1" xfId="6" applyFont="1" applyBorder="1" applyAlignment="1">
      <alignment horizontal="left" vertical="center"/>
    </xf>
    <xf numFmtId="165" fontId="8" fillId="0" borderId="0" xfId="123" applyNumberFormat="1" applyFont="1" applyAlignment="1">
      <alignment horizontal="right" vertical="top"/>
    </xf>
    <xf numFmtId="165" fontId="8" fillId="0" borderId="0" xfId="124" applyNumberFormat="1" applyFont="1" applyAlignment="1">
      <alignment horizontal="right" vertical="top"/>
    </xf>
    <xf numFmtId="165" fontId="8" fillId="0" borderId="0" xfId="125" applyNumberFormat="1" applyFont="1" applyAlignment="1">
      <alignment horizontal="right" vertical="top"/>
    </xf>
    <xf numFmtId="166" fontId="8" fillId="0" borderId="16" xfId="126" applyNumberFormat="1" applyFont="1" applyBorder="1" applyAlignment="1">
      <alignment horizontal="right" vertical="top"/>
    </xf>
    <xf numFmtId="0" fontId="9" fillId="0" borderId="1" xfId="6" applyFont="1" applyBorder="1" applyAlignment="1">
      <alignment vertical="center"/>
    </xf>
    <xf numFmtId="0" fontId="9" fillId="0" borderId="6" xfId="6" applyFont="1" applyBorder="1" applyAlignment="1">
      <alignment vertical="center"/>
    </xf>
    <xf numFmtId="0" fontId="8" fillId="0" borderId="1" xfId="6" applyFont="1" applyBorder="1" applyAlignment="1">
      <alignment horizontal="left" vertical="center" indent="1"/>
    </xf>
    <xf numFmtId="0" fontId="8" fillId="0" borderId="6" xfId="6" applyFont="1" applyBorder="1" applyAlignment="1">
      <alignment horizontal="left" vertical="center" indent="1"/>
    </xf>
    <xf numFmtId="0" fontId="9" fillId="0" borderId="1" xfId="5" applyFont="1" applyBorder="1" applyAlignment="1">
      <alignment horizontal="left" vertical="center"/>
    </xf>
    <xf numFmtId="0" fontId="9" fillId="0" borderId="6" xfId="5" applyFont="1" applyBorder="1" applyAlignment="1">
      <alignment horizontal="left" vertical="center"/>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xf>
    <xf numFmtId="0" fontId="8" fillId="0" borderId="6" xfId="0" applyFont="1" applyBorder="1" applyAlignment="1">
      <alignment horizontal="left" vertical="center"/>
    </xf>
    <xf numFmtId="0" fontId="38" fillId="0" borderId="0" xfId="0" applyFont="1"/>
    <xf numFmtId="0" fontId="30" fillId="10" borderId="1" xfId="0" applyFont="1" applyFill="1" applyBorder="1" applyAlignment="1">
      <alignment horizontal="left" vertical="center" wrapText="1" indent="1"/>
    </xf>
    <xf numFmtId="16" fontId="0" fillId="0" borderId="1" xfId="0" applyNumberFormat="1" applyBorder="1"/>
    <xf numFmtId="17" fontId="0" fillId="0" borderId="1" xfId="0" applyNumberFormat="1" applyBorder="1" applyAlignment="1">
      <alignment wrapText="1"/>
    </xf>
    <xf numFmtId="0" fontId="35" fillId="0" borderId="10" xfId="0" applyFont="1" applyBorder="1" applyAlignment="1">
      <alignment horizontal="left" vertical="center"/>
    </xf>
    <xf numFmtId="0" fontId="35" fillId="0" borderId="8" xfId="0" applyFont="1" applyBorder="1" applyAlignment="1">
      <alignment horizontal="center" vertical="center"/>
    </xf>
    <xf numFmtId="0" fontId="35" fillId="0" borderId="11" xfId="0" applyFont="1" applyBorder="1" applyAlignment="1">
      <alignment horizontal="center" vertical="center"/>
    </xf>
    <xf numFmtId="0" fontId="17" fillId="0" borderId="16" xfId="0" applyFont="1" applyBorder="1" applyAlignment="1">
      <alignment horizontal="center" vertical="center"/>
    </xf>
    <xf numFmtId="0" fontId="34" fillId="0" borderId="10" xfId="0" applyFont="1" applyBorder="1" applyAlignment="1">
      <alignment horizontal="left" vertical="center"/>
    </xf>
    <xf numFmtId="0" fontId="35" fillId="0" borderId="8" xfId="0" applyFont="1" applyBorder="1" applyAlignment="1">
      <alignment horizontal="center" vertical="center" wrapText="1"/>
    </xf>
    <xf numFmtId="0" fontId="34" fillId="0" borderId="8" xfId="0" applyFont="1" applyBorder="1" applyAlignment="1">
      <alignment horizontal="center" vertical="center"/>
    </xf>
    <xf numFmtId="0" fontId="34" fillId="0" borderId="11" xfId="0" applyFont="1" applyBorder="1" applyAlignment="1">
      <alignment horizontal="center" vertical="center"/>
    </xf>
    <xf numFmtId="0" fontId="0" fillId="0" borderId="12" xfId="0" applyBorder="1"/>
    <xf numFmtId="0" fontId="34" fillId="0" borderId="9" xfId="0" applyFont="1" applyBorder="1" applyAlignment="1">
      <alignment horizontal="left" vertical="center"/>
    </xf>
    <xf numFmtId="0" fontId="17" fillId="10" borderId="0" xfId="0" applyFont="1" applyFill="1" applyAlignment="1">
      <alignment horizontal="left" vertical="center"/>
    </xf>
    <xf numFmtId="0" fontId="5" fillId="10" borderId="9" xfId="0" applyFont="1" applyFill="1" applyBorder="1"/>
    <xf numFmtId="0" fontId="5" fillId="10" borderId="14" xfId="0" applyFont="1" applyFill="1" applyBorder="1"/>
    <xf numFmtId="0" fontId="5" fillId="10" borderId="4" xfId="0" applyFont="1" applyFill="1" applyBorder="1"/>
    <xf numFmtId="0" fontId="20" fillId="0" borderId="10" xfId="0" applyFont="1" applyBorder="1" applyAlignment="1">
      <alignment vertical="center" wrapText="1"/>
    </xf>
    <xf numFmtId="165" fontId="23" fillId="0" borderId="2" xfId="8" applyNumberFormat="1" applyFont="1" applyBorder="1" applyAlignment="1">
      <alignment horizontal="right" vertical="top"/>
    </xf>
    <xf numFmtId="165" fontId="23" fillId="0" borderId="2" xfId="9" applyNumberFormat="1" applyFont="1" applyBorder="1" applyAlignment="1">
      <alignment horizontal="right" vertical="top"/>
    </xf>
    <xf numFmtId="165" fontId="23" fillId="0" borderId="2" xfId="10" applyNumberFormat="1" applyFont="1" applyBorder="1" applyAlignment="1">
      <alignment horizontal="right" vertical="top"/>
    </xf>
    <xf numFmtId="0" fontId="20" fillId="0" borderId="8" xfId="0" applyFont="1" applyBorder="1" applyAlignment="1">
      <alignment horizontal="right" vertical="center" wrapText="1"/>
    </xf>
    <xf numFmtId="165" fontId="23" fillId="0" borderId="2" xfId="11" applyNumberFormat="1" applyFont="1" applyBorder="1" applyAlignment="1">
      <alignment horizontal="right" vertical="top"/>
    </xf>
    <xf numFmtId="165" fontId="23" fillId="0" borderId="3" xfId="24" applyNumberFormat="1" applyFont="1" applyBorder="1" applyAlignment="1">
      <alignment horizontal="right" vertical="top"/>
    </xf>
    <xf numFmtId="165" fontId="23" fillId="0" borderId="3" xfId="25" applyNumberFormat="1" applyFont="1" applyBorder="1" applyAlignment="1">
      <alignment horizontal="right" vertical="top"/>
    </xf>
    <xf numFmtId="165" fontId="23" fillId="0" borderId="3" xfId="26" applyNumberFormat="1" applyFont="1" applyBorder="1" applyAlignment="1">
      <alignment horizontal="right" vertical="top"/>
    </xf>
    <xf numFmtId="165" fontId="23" fillId="0" borderId="3" xfId="27" applyNumberFormat="1" applyFont="1" applyBorder="1" applyAlignment="1">
      <alignment horizontal="right" vertical="top"/>
    </xf>
    <xf numFmtId="165" fontId="23" fillId="0" borderId="14" xfId="8" applyNumberFormat="1" applyFont="1" applyBorder="1" applyAlignment="1">
      <alignment horizontal="right" vertical="top"/>
    </xf>
    <xf numFmtId="165" fontId="23" fillId="0" borderId="14" xfId="9" applyNumberFormat="1" applyFont="1" applyBorder="1" applyAlignment="1">
      <alignment horizontal="right" vertical="top"/>
    </xf>
    <xf numFmtId="165" fontId="23" fillId="0" borderId="14" xfId="10" applyNumberFormat="1" applyFont="1" applyBorder="1" applyAlignment="1">
      <alignment horizontal="right" vertical="top"/>
    </xf>
    <xf numFmtId="165" fontId="23" fillId="0" borderId="4" xfId="11" applyNumberFormat="1" applyFont="1" applyBorder="1" applyAlignment="1">
      <alignment horizontal="right" vertical="top"/>
    </xf>
    <xf numFmtId="165" fontId="23" fillId="0" borderId="0" xfId="48" applyNumberFormat="1" applyFont="1" applyAlignment="1">
      <alignment horizontal="right" vertical="top"/>
    </xf>
    <xf numFmtId="165" fontId="23" fillId="0" borderId="0" xfId="49" applyNumberFormat="1" applyFont="1" applyAlignment="1">
      <alignment horizontal="right" vertical="top"/>
    </xf>
    <xf numFmtId="164" fontId="21" fillId="0" borderId="0" xfId="5" applyNumberFormat="1" applyFont="1" applyAlignment="1">
      <alignment horizontal="right" vertical="center"/>
    </xf>
    <xf numFmtId="165" fontId="23" fillId="0" borderId="0" xfId="50" applyNumberFormat="1" applyFont="1" applyAlignment="1">
      <alignment horizontal="right" vertical="top"/>
    </xf>
    <xf numFmtId="164" fontId="20" fillId="0" borderId="0" xfId="5" applyNumberFormat="1" applyFont="1" applyAlignment="1">
      <alignment horizontal="right" vertical="center"/>
    </xf>
    <xf numFmtId="165" fontId="23" fillId="0" borderId="0" xfId="52" applyNumberFormat="1" applyFont="1" applyAlignment="1">
      <alignment horizontal="right" vertical="top"/>
    </xf>
    <xf numFmtId="165" fontId="23" fillId="0" borderId="0" xfId="53" applyNumberFormat="1" applyFont="1" applyAlignment="1">
      <alignment horizontal="right" vertical="top"/>
    </xf>
    <xf numFmtId="165" fontId="23" fillId="0" borderId="0" xfId="54" applyNumberFormat="1" applyFont="1" applyAlignment="1">
      <alignment horizontal="right" vertical="top"/>
    </xf>
    <xf numFmtId="164" fontId="20" fillId="0" borderId="0" xfId="5" applyNumberFormat="1" applyFont="1" applyAlignment="1">
      <alignment horizontal="right" vertical="center" wrapText="1"/>
    </xf>
    <xf numFmtId="0" fontId="20" fillId="0" borderId="0" xfId="5" applyFont="1" applyAlignment="1">
      <alignment horizontal="right" vertical="center"/>
    </xf>
    <xf numFmtId="164" fontId="20" fillId="0" borderId="0" xfId="0" applyNumberFormat="1" applyFont="1" applyAlignment="1">
      <alignment horizontal="right" vertical="center" wrapText="1"/>
    </xf>
    <xf numFmtId="0" fontId="20" fillId="0" borderId="12" xfId="0" applyFont="1" applyBorder="1" applyAlignment="1">
      <alignment horizontal="left" vertical="center"/>
    </xf>
    <xf numFmtId="165" fontId="23" fillId="0" borderId="15" xfId="52" applyNumberFormat="1" applyFont="1" applyBorder="1" applyAlignment="1">
      <alignment horizontal="right" vertical="top"/>
    </xf>
    <xf numFmtId="165" fontId="23" fillId="0" borderId="15" xfId="53" applyNumberFormat="1" applyFont="1" applyBorder="1" applyAlignment="1">
      <alignment horizontal="right" vertical="top"/>
    </xf>
    <xf numFmtId="164" fontId="20" fillId="0" borderId="15" xfId="5" applyNumberFormat="1" applyFont="1" applyBorder="1" applyAlignment="1">
      <alignment horizontal="right" vertical="center"/>
    </xf>
    <xf numFmtId="165" fontId="23" fillId="0" borderId="15" xfId="54" applyNumberFormat="1" applyFont="1" applyBorder="1" applyAlignment="1">
      <alignment horizontal="right" vertical="top"/>
    </xf>
    <xf numFmtId="166" fontId="23" fillId="0" borderId="13" xfId="55" applyNumberFormat="1" applyFont="1" applyBorder="1" applyAlignment="1">
      <alignment horizontal="right" vertical="top"/>
    </xf>
    <xf numFmtId="0" fontId="8" fillId="0" borderId="12" xfId="0" applyFont="1" applyBorder="1" applyAlignment="1">
      <alignment horizontal="left" vertical="center"/>
    </xf>
    <xf numFmtId="0" fontId="8" fillId="0" borderId="1" xfId="0" applyFont="1" applyBorder="1" applyAlignment="1">
      <alignment wrapText="1"/>
    </xf>
    <xf numFmtId="0" fontId="21" fillId="0" borderId="14" xfId="5" applyFont="1" applyBorder="1" applyAlignment="1">
      <alignment horizontal="center" wrapText="1"/>
    </xf>
    <xf numFmtId="0" fontId="41" fillId="0" borderId="0" xfId="127" applyFont="1" applyAlignment="1" applyProtection="1"/>
    <xf numFmtId="0" fontId="0" fillId="0" borderId="0" xfId="0" applyAlignment="1">
      <alignment horizontal="left" wrapText="1"/>
    </xf>
    <xf numFmtId="165" fontId="23" fillId="0" borderId="15" xfId="93" applyNumberFormat="1" applyFont="1" applyBorder="1" applyAlignment="1">
      <alignment horizontal="right" vertical="top"/>
    </xf>
    <xf numFmtId="166" fontId="23" fillId="0" borderId="15" xfId="94" applyNumberFormat="1" applyFont="1" applyBorder="1" applyAlignment="1">
      <alignment horizontal="right" vertical="top"/>
    </xf>
    <xf numFmtId="165" fontId="23" fillId="0" borderId="15" xfId="95" applyNumberFormat="1" applyFont="1" applyBorder="1" applyAlignment="1">
      <alignment horizontal="right" vertical="top"/>
    </xf>
    <xf numFmtId="165" fontId="23" fillId="0" borderId="15" xfId="96" applyNumberFormat="1" applyFont="1" applyBorder="1" applyAlignment="1">
      <alignment horizontal="right" vertical="top"/>
    </xf>
    <xf numFmtId="166" fontId="23" fillId="0" borderId="13" xfId="97" applyNumberFormat="1" applyFont="1" applyBorder="1" applyAlignment="1">
      <alignment horizontal="right" vertical="top"/>
    </xf>
    <xf numFmtId="0" fontId="40" fillId="0" borderId="0" xfId="0" applyFont="1" applyAlignment="1">
      <alignment vertical="top"/>
    </xf>
    <xf numFmtId="0" fontId="40" fillId="0" borderId="0" xfId="0" applyFont="1" applyAlignment="1">
      <alignment vertical="top" wrapText="1"/>
    </xf>
    <xf numFmtId="0" fontId="5" fillId="0" borderId="0" xfId="0" applyFont="1" applyAlignment="1">
      <alignment horizontal="center" wrapText="1"/>
    </xf>
    <xf numFmtId="0" fontId="5" fillId="6" borderId="1" xfId="0" applyFont="1" applyFill="1" applyBorder="1" applyAlignment="1">
      <alignment horizontal="center" wrapText="1"/>
    </xf>
    <xf numFmtId="0" fontId="3" fillId="6" borderId="1" xfId="0" applyFont="1" applyFill="1" applyBorder="1" applyAlignment="1">
      <alignment horizontal="center" wrapText="1"/>
    </xf>
    <xf numFmtId="0" fontId="3" fillId="0" borderId="1" xfId="0" applyFont="1" applyBorder="1" applyAlignment="1">
      <alignment horizontal="left" vertical="center" wrapText="1"/>
    </xf>
    <xf numFmtId="0" fontId="0" fillId="0" borderId="15" xfId="0"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0" xfId="0" applyFont="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wrapText="1"/>
    </xf>
    <xf numFmtId="0" fontId="18" fillId="0" borderId="0" xfId="0" applyFont="1" applyAlignment="1">
      <alignment horizontal="left" vertical="center"/>
    </xf>
    <xf numFmtId="0" fontId="5" fillId="0" borderId="1" xfId="0" applyFont="1" applyBorder="1" applyAlignment="1">
      <alignment horizontal="center" vertical="center" wrapText="1"/>
    </xf>
    <xf numFmtId="0" fontId="8" fillId="0" borderId="11" xfId="6" applyFont="1" applyBorder="1" applyAlignment="1">
      <alignment horizontal="center" wrapText="1"/>
    </xf>
    <xf numFmtId="0" fontId="8" fillId="0" borderId="16" xfId="6" applyFont="1" applyBorder="1" applyAlignment="1">
      <alignment horizontal="center" wrapText="1"/>
    </xf>
    <xf numFmtId="0" fontId="20" fillId="0" borderId="0" xfId="5" applyFont="1" applyAlignment="1">
      <alignment horizontal="center" wrapText="1"/>
    </xf>
    <xf numFmtId="0" fontId="20" fillId="0" borderId="15" xfId="5" applyFont="1" applyBorder="1" applyAlignment="1">
      <alignment horizontal="center" wrapText="1"/>
    </xf>
    <xf numFmtId="0" fontId="20" fillId="0" borderId="1" xfId="0" applyFont="1" applyBorder="1" applyAlignment="1">
      <alignment horizontal="center" wrapText="1"/>
    </xf>
    <xf numFmtId="0" fontId="27" fillId="0" borderId="10" xfId="5" applyFont="1" applyBorder="1" applyAlignment="1">
      <alignment horizontal="center" wrapText="1"/>
    </xf>
    <xf numFmtId="0" fontId="27" fillId="0" borderId="6" xfId="5" applyFont="1" applyBorder="1" applyAlignment="1">
      <alignment horizontal="center" wrapText="1"/>
    </xf>
    <xf numFmtId="0" fontId="20" fillId="0" borderId="8" xfId="5" applyFont="1" applyBorder="1" applyAlignment="1">
      <alignment horizontal="center" wrapText="1"/>
    </xf>
    <xf numFmtId="0" fontId="20" fillId="0" borderId="11" xfId="5" applyFont="1" applyBorder="1" applyAlignment="1">
      <alignment horizontal="center" wrapText="1"/>
    </xf>
    <xf numFmtId="0" fontId="20" fillId="0" borderId="16" xfId="5" applyFont="1" applyBorder="1" applyAlignment="1">
      <alignment horizontal="center" wrapText="1"/>
    </xf>
    <xf numFmtId="0" fontId="0" fillId="10" borderId="1" xfId="0" applyFill="1" applyBorder="1" applyAlignment="1">
      <alignment horizontal="center"/>
    </xf>
    <xf numFmtId="0" fontId="0" fillId="0" borderId="1" xfId="0" applyBorder="1"/>
    <xf numFmtId="0" fontId="5" fillId="0" borderId="1" xfId="0" applyFont="1" applyBorder="1" applyAlignment="1">
      <alignment horizontal="center" vertical="center"/>
    </xf>
    <xf numFmtId="0" fontId="5" fillId="3" borderId="1" xfId="0" applyFont="1" applyFill="1" applyBorder="1" applyAlignment="1">
      <alignment vertical="center" wrapText="1"/>
    </xf>
    <xf numFmtId="0" fontId="3" fillId="0" borderId="8" xfId="0" applyFont="1" applyBorder="1"/>
    <xf numFmtId="0" fontId="3" fillId="0" borderId="1" xfId="0" applyFont="1" applyBorder="1" applyAlignment="1">
      <alignment horizontal="center" vertical="center"/>
    </xf>
    <xf numFmtId="0" fontId="3" fillId="0" borderId="1" xfId="0" applyFont="1" applyBorder="1" applyAlignment="1">
      <alignment horizontal="left" vertical="center"/>
    </xf>
    <xf numFmtId="0" fontId="5" fillId="0" borderId="1" xfId="0" applyFont="1" applyBorder="1" applyAlignment="1">
      <alignment horizontal="lef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vertical="center"/>
    </xf>
    <xf numFmtId="0" fontId="8" fillId="0" borderId="1" xfId="0" applyFont="1" applyBorder="1" applyAlignment="1">
      <alignment horizontal="left" indent="1"/>
    </xf>
    <xf numFmtId="2" fontId="8" fillId="0" borderId="1" xfId="0" applyNumberFormat="1" applyFont="1" applyBorder="1"/>
    <xf numFmtId="0" fontId="9" fillId="0" borderId="9" xfId="0" applyFont="1" applyBorder="1" applyAlignment="1">
      <alignment vertical="center"/>
    </xf>
    <xf numFmtId="0" fontId="9" fillId="0" borderId="14" xfId="0" applyFont="1" applyBorder="1" applyAlignment="1">
      <alignment vertical="center"/>
    </xf>
    <xf numFmtId="0" fontId="9" fillId="0" borderId="4" xfId="0" applyFont="1" applyBorder="1" applyAlignment="1">
      <alignment vertical="center"/>
    </xf>
    <xf numFmtId="0" fontId="28" fillId="0" borderId="8" xfId="0" applyFont="1" applyBorder="1" applyAlignment="1">
      <alignment horizontal="left" indent="1"/>
    </xf>
    <xf numFmtId="0" fontId="28" fillId="0" borderId="0" xfId="0" applyFont="1" applyAlignment="1">
      <alignment horizontal="left" indent="1"/>
    </xf>
    <xf numFmtId="2" fontId="28" fillId="0" borderId="0" xfId="0" applyNumberFormat="1" applyFont="1"/>
    <xf numFmtId="0" fontId="8" fillId="0" borderId="8" xfId="0" applyFont="1" applyBorder="1" applyAlignment="1">
      <alignment horizontal="left" indent="1"/>
    </xf>
    <xf numFmtId="0" fontId="42" fillId="0" borderId="0" xfId="0" applyFont="1"/>
    <xf numFmtId="0" fontId="8" fillId="0" borderId="0" xfId="0" applyFont="1" applyAlignment="1">
      <alignment horizontal="left" indent="1"/>
    </xf>
    <xf numFmtId="2" fontId="8" fillId="0" borderId="0" xfId="0" applyNumberFormat="1" applyFont="1"/>
    <xf numFmtId="0" fontId="3" fillId="0" borderId="0" xfId="0" applyFont="1" applyAlignment="1">
      <alignment horizontal="left" vertical="top"/>
    </xf>
    <xf numFmtId="0" fontId="3" fillId="0" borderId="8" xfId="0" applyFont="1" applyBorder="1" applyAlignment="1">
      <alignment vertical="center"/>
    </xf>
    <xf numFmtId="0" fontId="16" fillId="0" borderId="0" xfId="0" applyFont="1" applyAlignment="1">
      <alignment vertical="center"/>
    </xf>
    <xf numFmtId="0" fontId="16" fillId="0" borderId="0" xfId="0" applyFont="1" applyAlignment="1">
      <alignment wrapText="1"/>
    </xf>
    <xf numFmtId="0" fontId="7" fillId="0" borderId="1" xfId="0" applyFont="1" applyBorder="1" applyAlignment="1">
      <alignment horizontal="center" vertical="center"/>
    </xf>
    <xf numFmtId="0" fontId="38" fillId="8" borderId="0" xfId="0" applyFont="1" applyFill="1"/>
    <xf numFmtId="0" fontId="30" fillId="8" borderId="1" xfId="0" applyFont="1" applyFill="1" applyBorder="1" applyAlignment="1">
      <alignment horizontal="center" wrapText="1"/>
    </xf>
    <xf numFmtId="0" fontId="30" fillId="0" borderId="1" xfId="0" applyFont="1" applyBorder="1" applyAlignment="1">
      <alignment horizontal="right" vertical="center"/>
    </xf>
    <xf numFmtId="4" fontId="28" fillId="0" borderId="0" xfId="0" applyNumberFormat="1" applyFont="1" applyAlignment="1">
      <alignment horizontal="center"/>
    </xf>
    <xf numFmtId="3" fontId="28" fillId="0" borderId="1" xfId="0" applyNumberFormat="1" applyFont="1" applyBorder="1" applyAlignment="1">
      <alignment horizontal="right" vertical="center"/>
    </xf>
    <xf numFmtId="0" fontId="28" fillId="0" borderId="0" xfId="0" applyFont="1"/>
    <xf numFmtId="0" fontId="43" fillId="0" borderId="0" xfId="127" applyFont="1" applyAlignment="1" applyProtection="1"/>
    <xf numFmtId="0" fontId="8" fillId="0" borderId="0" xfId="0" applyFont="1"/>
    <xf numFmtId="0" fontId="30" fillId="0" borderId="6" xfId="0" applyFont="1" applyBorder="1"/>
    <xf numFmtId="0" fontId="28" fillId="0" borderId="16" xfId="0" applyFont="1" applyBorder="1"/>
    <xf numFmtId="0" fontId="30" fillId="0" borderId="6" xfId="0" applyFont="1" applyBorder="1" applyAlignment="1">
      <alignment horizontal="left" indent="3"/>
    </xf>
    <xf numFmtId="0" fontId="28" fillId="0" borderId="6" xfId="0" applyFont="1" applyBorder="1" applyAlignment="1">
      <alignment horizontal="left" indent="6"/>
    </xf>
    <xf numFmtId="0" fontId="28" fillId="0" borderId="12" xfId="0" applyFont="1" applyBorder="1" applyAlignment="1">
      <alignment horizontal="left" indent="6"/>
    </xf>
    <xf numFmtId="0" fontId="28" fillId="0" borderId="15" xfId="0" applyFont="1" applyBorder="1"/>
    <xf numFmtId="0" fontId="28" fillId="0" borderId="13" xfId="0" applyFont="1" applyBorder="1"/>
    <xf numFmtId="0" fontId="28" fillId="0" borderId="8" xfId="0" applyFont="1" applyBorder="1" applyAlignment="1">
      <alignment horizontal="left"/>
    </xf>
    <xf numFmtId="0" fontId="28" fillId="0" borderId="0" xfId="0" applyFont="1" applyAlignment="1">
      <alignment horizontal="left"/>
    </xf>
    <xf numFmtId="0" fontId="28" fillId="10" borderId="9" xfId="0" applyFont="1" applyFill="1" applyBorder="1"/>
    <xf numFmtId="0" fontId="28" fillId="10" borderId="14" xfId="0" applyFont="1" applyFill="1" applyBorder="1"/>
    <xf numFmtId="0" fontId="30" fillId="10" borderId="14" xfId="0" applyFont="1" applyFill="1" applyBorder="1" applyAlignment="1">
      <alignment horizontal="center" wrapText="1"/>
    </xf>
    <xf numFmtId="0" fontId="30" fillId="10" borderId="4" xfId="0" applyFont="1" applyFill="1" applyBorder="1" applyAlignment="1">
      <alignment horizont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9" fillId="4" borderId="1" xfId="0" applyFont="1" applyFill="1" applyBorder="1" applyAlignment="1">
      <alignment horizontal="center" vertical="top" wrapText="1"/>
    </xf>
    <xf numFmtId="0" fontId="9" fillId="2" borderId="1" xfId="0" applyFont="1" applyFill="1" applyBorder="1" applyAlignment="1">
      <alignment horizontal="center" vertical="top" wrapText="1"/>
    </xf>
    <xf numFmtId="3" fontId="8" fillId="0" borderId="1" xfId="0" applyNumberFormat="1" applyFont="1" applyBorder="1" applyAlignment="1">
      <alignment horizontal="center" vertical="top" wrapText="1"/>
    </xf>
    <xf numFmtId="3" fontId="8" fillId="0" borderId="1" xfId="0" applyNumberFormat="1" applyFont="1" applyBorder="1" applyAlignment="1">
      <alignment horizontal="center" wrapText="1"/>
    </xf>
    <xf numFmtId="0" fontId="8" fillId="0" borderId="1" xfId="0" applyFont="1" applyBorder="1" applyAlignment="1">
      <alignment horizontal="center" wrapText="1"/>
    </xf>
    <xf numFmtId="3" fontId="9" fillId="0" borderId="1" xfId="0" applyNumberFormat="1" applyFont="1" applyBorder="1" applyAlignment="1">
      <alignment horizontal="center" vertical="top" wrapText="1"/>
    </xf>
    <xf numFmtId="3" fontId="9" fillId="0" borderId="1" xfId="0" applyNumberFormat="1" applyFont="1" applyBorder="1" applyAlignment="1">
      <alignment horizontal="center" wrapText="1"/>
    </xf>
    <xf numFmtId="3" fontId="8" fillId="0" borderId="1" xfId="0" applyNumberFormat="1" applyFont="1" applyBorder="1" applyAlignment="1">
      <alignment horizontal="center"/>
    </xf>
    <xf numFmtId="2" fontId="8" fillId="22" borderId="1" xfId="0" applyNumberFormat="1" applyFont="1" applyFill="1" applyBorder="1" applyAlignment="1">
      <alignment horizontal="center" vertical="top" wrapText="1"/>
    </xf>
    <xf numFmtId="0" fontId="9" fillId="0" borderId="0" xfId="0" applyFont="1" applyAlignment="1">
      <alignment horizontal="center" wrapText="1"/>
    </xf>
    <xf numFmtId="0" fontId="8" fillId="0" borderId="0" xfId="0" applyFont="1" applyAlignment="1">
      <alignment horizontal="left" wrapText="1"/>
    </xf>
    <xf numFmtId="0" fontId="8" fillId="0" borderId="0" xfId="0" applyFont="1" applyAlignment="1">
      <alignment wrapText="1"/>
    </xf>
    <xf numFmtId="0" fontId="9" fillId="0" borderId="0" xfId="0" applyFont="1" applyAlignment="1">
      <alignment horizontal="center"/>
    </xf>
    <xf numFmtId="0" fontId="44" fillId="0" borderId="0" xfId="0" applyFont="1" applyAlignment="1">
      <alignment horizontal="center"/>
    </xf>
    <xf numFmtId="0" fontId="9" fillId="4" borderId="1" xfId="0" applyFont="1" applyFill="1" applyBorder="1" applyAlignment="1">
      <alignment horizontal="justify" vertical="top" wrapText="1"/>
    </xf>
    <xf numFmtId="0" fontId="9" fillId="0" borderId="0" xfId="0" applyFont="1" applyAlignment="1">
      <alignment horizontal="justify" vertical="top" wrapText="1"/>
    </xf>
    <xf numFmtId="0" fontId="8" fillId="0" borderId="1" xfId="0" applyFont="1" applyBorder="1" applyAlignment="1">
      <alignment horizontal="justify" vertical="top" wrapText="1"/>
    </xf>
    <xf numFmtId="3" fontId="8" fillId="0" borderId="0" xfId="0" applyNumberFormat="1" applyFont="1" applyAlignment="1">
      <alignment horizontal="center" wrapText="1"/>
    </xf>
    <xf numFmtId="0" fontId="8" fillId="0" borderId="0" xfId="0" applyFont="1" applyAlignment="1">
      <alignment horizontal="justify" vertical="top" wrapText="1"/>
    </xf>
    <xf numFmtId="0" fontId="8" fillId="0" borderId="0" xfId="0" applyFont="1" applyAlignment="1">
      <alignment horizontal="center" wrapText="1"/>
    </xf>
    <xf numFmtId="3" fontId="9" fillId="0" borderId="0" xfId="0" applyNumberFormat="1" applyFont="1" applyAlignment="1">
      <alignment horizontal="center" wrapText="1"/>
    </xf>
    <xf numFmtId="3" fontId="8" fillId="0" borderId="0" xfId="0" applyNumberFormat="1" applyFont="1" applyAlignment="1">
      <alignment horizontal="right"/>
    </xf>
    <xf numFmtId="0" fontId="8" fillId="26" borderId="1" xfId="0" applyFont="1" applyFill="1" applyBorder="1" applyAlignment="1">
      <alignment horizontal="center" vertical="top" wrapText="1"/>
    </xf>
    <xf numFmtId="4" fontId="8" fillId="0" borderId="0" xfId="0" applyNumberFormat="1" applyFont="1" applyAlignment="1">
      <alignment horizontal="right" vertical="top" wrapText="1"/>
    </xf>
    <xf numFmtId="0" fontId="8" fillId="0" borderId="0" xfId="0" applyFont="1" applyAlignment="1">
      <alignment horizontal="center"/>
    </xf>
    <xf numFmtId="0" fontId="8" fillId="0" borderId="0" xfId="0" applyFont="1" applyAlignment="1">
      <alignment horizontal="left"/>
    </xf>
    <xf numFmtId="0" fontId="45" fillId="0" borderId="0" xfId="127" applyFont="1" applyAlignment="1" applyProtection="1">
      <alignment horizontal="center"/>
    </xf>
    <xf numFmtId="0" fontId="8" fillId="0" borderId="0" xfId="0" applyFont="1" applyAlignment="1">
      <alignment horizontal="justify"/>
    </xf>
    <xf numFmtId="0" fontId="8" fillId="4" borderId="1" xfId="0" applyFont="1" applyFill="1" applyBorder="1" applyAlignment="1">
      <alignment horizontal="justify" vertical="top" wrapText="1"/>
    </xf>
    <xf numFmtId="0" fontId="9" fillId="3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9" fillId="27" borderId="1" xfId="0" applyFont="1" applyFill="1" applyBorder="1" applyAlignment="1">
      <alignment horizontal="justify" vertical="center" wrapText="1"/>
    </xf>
    <xf numFmtId="0" fontId="9" fillId="0" borderId="0" xfId="0" applyFont="1"/>
    <xf numFmtId="0" fontId="9" fillId="2" borderId="1" xfId="0" applyFont="1" applyFill="1" applyBorder="1" applyAlignment="1">
      <alignment horizontal="right" vertical="top"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24" borderId="1" xfId="0" applyFont="1" applyFill="1" applyBorder="1" applyAlignment="1">
      <alignment horizontal="center" vertical="center" wrapText="1"/>
    </xf>
    <xf numFmtId="4" fontId="8" fillId="26"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46" fillId="0" borderId="0" xfId="0" applyFont="1" applyAlignment="1">
      <alignment vertical="center"/>
    </xf>
    <xf numFmtId="0" fontId="9" fillId="0" borderId="9" xfId="0" applyFont="1" applyBorder="1" applyAlignment="1">
      <alignment vertical="center" wrapText="1"/>
    </xf>
    <xf numFmtId="0" fontId="9" fillId="0" borderId="4" xfId="0" applyFont="1" applyBorder="1" applyAlignment="1">
      <alignment vertical="center" wrapText="1"/>
    </xf>
    <xf numFmtId="3" fontId="9"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0" fontId="9" fillId="4" borderId="1" xfId="0" applyFont="1" applyFill="1" applyBorder="1" applyAlignment="1">
      <alignment horizontal="right" vertical="top" wrapText="1"/>
    </xf>
    <xf numFmtId="0" fontId="8" fillId="22" borderId="1" xfId="0" applyFont="1" applyFill="1" applyBorder="1" applyAlignment="1">
      <alignment horizontal="center" vertical="top" wrapText="1"/>
    </xf>
    <xf numFmtId="0" fontId="46" fillId="0" borderId="0" xfId="0" applyFont="1"/>
    <xf numFmtId="0" fontId="46" fillId="0" borderId="0" xfId="0" applyFont="1" applyAlignment="1">
      <alignment horizontal="center"/>
    </xf>
    <xf numFmtId="0" fontId="9" fillId="2" borderId="1" xfId="0" applyFont="1" applyFill="1" applyBorder="1" applyAlignment="1">
      <alignment horizontal="right" vertical="center" wrapText="1"/>
    </xf>
    <xf numFmtId="0" fontId="9" fillId="2" borderId="2" xfId="0" applyFont="1" applyFill="1" applyBorder="1" applyAlignment="1">
      <alignment horizontal="center" vertical="center" wrapText="1"/>
    </xf>
    <xf numFmtId="3" fontId="8" fillId="25" borderId="1" xfId="0" applyNumberFormat="1" applyFont="1" applyFill="1" applyBorder="1" applyAlignment="1">
      <alignment horizontal="center" vertical="center" wrapText="1"/>
    </xf>
    <xf numFmtId="0" fontId="8" fillId="25" borderId="1" xfId="0" applyFont="1" applyFill="1" applyBorder="1" applyAlignment="1">
      <alignment horizontal="center" vertical="center" wrapText="1"/>
    </xf>
    <xf numFmtId="3" fontId="9" fillId="25" borderId="1"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22" borderId="1" xfId="0" applyFont="1" applyFill="1" applyBorder="1" applyAlignment="1">
      <alignment horizontal="center" vertical="center" wrapText="1"/>
    </xf>
    <xf numFmtId="2" fontId="8" fillId="22" borderId="1" xfId="0" applyNumberFormat="1" applyFont="1" applyFill="1" applyBorder="1" applyAlignment="1">
      <alignment horizontal="center" vertical="center" wrapText="1"/>
    </xf>
    <xf numFmtId="2" fontId="8" fillId="0" borderId="1" xfId="0" applyNumberFormat="1" applyFont="1" applyBorder="1" applyAlignment="1">
      <alignment vertical="center"/>
    </xf>
    <xf numFmtId="1" fontId="9"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8" fillId="24" borderId="1" xfId="0" applyFont="1" applyFill="1" applyBorder="1" applyAlignment="1">
      <alignment horizontal="center" vertical="center"/>
    </xf>
    <xf numFmtId="164" fontId="8" fillId="22" borderId="1" xfId="0" applyNumberFormat="1" applyFont="1" applyFill="1" applyBorder="1" applyAlignment="1">
      <alignment horizontal="center" vertical="center"/>
    </xf>
    <xf numFmtId="0" fontId="8" fillId="0" borderId="10" xfId="6" applyFont="1" applyBorder="1" applyAlignment="1">
      <alignment horizontal="center" vertical="center" wrapText="1"/>
    </xf>
    <xf numFmtId="0" fontId="8" fillId="0" borderId="8" xfId="6" applyFont="1" applyBorder="1" applyAlignment="1">
      <alignment horizontal="center" wrapText="1"/>
    </xf>
    <xf numFmtId="0" fontId="8" fillId="0" borderId="1" xfId="6" applyFont="1" applyBorder="1" applyAlignment="1">
      <alignment wrapText="1"/>
    </xf>
    <xf numFmtId="0" fontId="46" fillId="0" borderId="1" xfId="6" applyFont="1" applyBorder="1" applyAlignment="1">
      <alignment horizontal="center" wrapText="1"/>
    </xf>
    <xf numFmtId="0" fontId="8" fillId="0" borderId="6" xfId="6" applyFont="1" applyBorder="1" applyAlignment="1">
      <alignment wrapText="1"/>
    </xf>
    <xf numFmtId="165" fontId="8" fillId="0" borderId="1" xfId="98" applyNumberFormat="1" applyFont="1" applyBorder="1" applyAlignment="1">
      <alignment horizontal="right" vertical="top"/>
    </xf>
    <xf numFmtId="165" fontId="8" fillId="0" borderId="1" xfId="99" applyNumberFormat="1" applyFont="1" applyBorder="1" applyAlignment="1">
      <alignment horizontal="right" vertical="top"/>
    </xf>
    <xf numFmtId="165" fontId="8" fillId="0" borderId="1" xfId="100" applyNumberFormat="1" applyFont="1" applyBorder="1" applyAlignment="1">
      <alignment horizontal="right" vertical="top"/>
    </xf>
    <xf numFmtId="166" fontId="8" fillId="0" borderId="1" xfId="101" applyNumberFormat="1" applyFont="1" applyBorder="1" applyAlignment="1">
      <alignment horizontal="right" vertical="top"/>
    </xf>
    <xf numFmtId="0" fontId="9" fillId="0" borderId="6" xfId="6" applyFont="1" applyBorder="1" applyAlignment="1">
      <alignment vertical="center" wrapText="1"/>
    </xf>
    <xf numFmtId="165" fontId="8" fillId="0" borderId="0" xfId="106" applyNumberFormat="1" applyFont="1" applyAlignment="1">
      <alignment horizontal="right" vertical="top"/>
    </xf>
    <xf numFmtId="165" fontId="8" fillId="0" borderId="0" xfId="107" applyNumberFormat="1" applyFont="1" applyAlignment="1">
      <alignment horizontal="right" vertical="top"/>
    </xf>
    <xf numFmtId="165" fontId="8" fillId="0" borderId="0" xfId="108" applyNumberFormat="1" applyFont="1" applyAlignment="1">
      <alignment horizontal="right" vertical="top"/>
    </xf>
    <xf numFmtId="166" fontId="8" fillId="0" borderId="16" xfId="109" applyNumberFormat="1" applyFont="1" applyBorder="1" applyAlignment="1">
      <alignment horizontal="right" vertical="top"/>
    </xf>
    <xf numFmtId="165" fontId="8" fillId="0" borderId="20" xfId="114" applyNumberFormat="1" applyFont="1" applyBorder="1" applyAlignment="1">
      <alignment horizontal="right" vertical="top"/>
    </xf>
    <xf numFmtId="165" fontId="8" fillId="0" borderId="21" xfId="115" applyNumberFormat="1" applyFont="1" applyBorder="1" applyAlignment="1">
      <alignment horizontal="right" vertical="top"/>
    </xf>
    <xf numFmtId="165" fontId="8" fillId="0" borderId="22" xfId="116" applyNumberFormat="1" applyFont="1" applyBorder="1" applyAlignment="1">
      <alignment horizontal="right" vertical="top"/>
    </xf>
    <xf numFmtId="166" fontId="8" fillId="0" borderId="22" xfId="117" applyNumberFormat="1" applyFont="1" applyBorder="1" applyAlignment="1">
      <alignment horizontal="right" vertical="top"/>
    </xf>
    <xf numFmtId="0" fontId="9" fillId="0" borderId="1" xfId="6" applyFont="1" applyBorder="1" applyAlignment="1">
      <alignment vertical="center" wrapText="1"/>
    </xf>
    <xf numFmtId="165" fontId="8" fillId="0" borderId="23" xfId="114" applyNumberFormat="1" applyFont="1" applyBorder="1" applyAlignment="1">
      <alignment horizontal="right" vertical="top"/>
    </xf>
    <xf numFmtId="165" fontId="8" fillId="0" borderId="24" xfId="115" applyNumberFormat="1" applyFont="1" applyBorder="1" applyAlignment="1">
      <alignment horizontal="right" vertical="top"/>
    </xf>
    <xf numFmtId="165" fontId="8" fillId="0" borderId="25" xfId="116" applyNumberFormat="1" applyFont="1" applyBorder="1" applyAlignment="1">
      <alignment horizontal="right" vertical="top"/>
    </xf>
    <xf numFmtId="166" fontId="8" fillId="0" borderId="25" xfId="117" applyNumberFormat="1" applyFont="1" applyBorder="1" applyAlignment="1">
      <alignment horizontal="right" vertical="top"/>
    </xf>
    <xf numFmtId="0" fontId="8" fillId="0" borderId="1" xfId="6" applyFont="1" applyBorder="1" applyAlignment="1">
      <alignment horizontal="left" vertical="center" wrapText="1" indent="1"/>
    </xf>
    <xf numFmtId="165" fontId="8" fillId="0" borderId="1" xfId="102" applyNumberFormat="1" applyFont="1" applyBorder="1" applyAlignment="1">
      <alignment horizontal="right" vertical="top"/>
    </xf>
    <xf numFmtId="165" fontId="8" fillId="0" borderId="1" xfId="103" applyNumberFormat="1" applyFont="1" applyBorder="1" applyAlignment="1">
      <alignment horizontal="right" vertical="top"/>
    </xf>
    <xf numFmtId="165" fontId="8" fillId="0" borderId="1" xfId="104" applyNumberFormat="1" applyFont="1" applyBorder="1" applyAlignment="1">
      <alignment horizontal="right" vertical="top"/>
    </xf>
    <xf numFmtId="166" fontId="8" fillId="0" borderId="1" xfId="105" applyNumberFormat="1" applyFont="1" applyBorder="1" applyAlignment="1">
      <alignment horizontal="right" vertical="top"/>
    </xf>
    <xf numFmtId="0" fontId="8" fillId="0" borderId="6" xfId="6" applyFont="1" applyBorder="1" applyAlignment="1">
      <alignment horizontal="left" vertical="center" wrapText="1" indent="1"/>
    </xf>
    <xf numFmtId="165" fontId="8" fillId="0" borderId="0" xfId="110" applyNumberFormat="1" applyFont="1" applyAlignment="1">
      <alignment horizontal="right" vertical="top"/>
    </xf>
    <xf numFmtId="165" fontId="8" fillId="0" borderId="0" xfId="111" applyNumberFormat="1" applyFont="1" applyAlignment="1">
      <alignment horizontal="right" vertical="top"/>
    </xf>
    <xf numFmtId="165" fontId="8" fillId="0" borderId="0" xfId="112" applyNumberFormat="1" applyFont="1" applyAlignment="1">
      <alignment horizontal="right" vertical="top"/>
    </xf>
    <xf numFmtId="166" fontId="8" fillId="0" borderId="16" xfId="113" applyNumberFormat="1" applyFont="1" applyBorder="1" applyAlignment="1">
      <alignment horizontal="right" vertical="top"/>
    </xf>
    <xf numFmtId="165" fontId="8" fillId="0" borderId="26" xfId="118" applyNumberFormat="1" applyFont="1" applyBorder="1" applyAlignment="1">
      <alignment horizontal="right" vertical="top"/>
    </xf>
    <xf numFmtId="165" fontId="8" fillId="0" borderId="27" xfId="119" applyNumberFormat="1" applyFont="1" applyBorder="1" applyAlignment="1">
      <alignment horizontal="right" vertical="top"/>
    </xf>
    <xf numFmtId="165" fontId="8" fillId="0" borderId="28" xfId="120" applyNumberFormat="1" applyFont="1" applyBorder="1" applyAlignment="1">
      <alignment horizontal="right" vertical="top"/>
    </xf>
    <xf numFmtId="166" fontId="8" fillId="0" borderId="28" xfId="121" applyNumberFormat="1" applyFont="1" applyBorder="1" applyAlignment="1">
      <alignment horizontal="right" vertical="top"/>
    </xf>
    <xf numFmtId="165" fontId="8" fillId="0" borderId="15" xfId="110" applyNumberFormat="1" applyFont="1" applyBorder="1" applyAlignment="1">
      <alignment horizontal="right" vertical="top"/>
    </xf>
    <xf numFmtId="165" fontId="8" fillId="0" borderId="15" xfId="111" applyNumberFormat="1" applyFont="1" applyBorder="1" applyAlignment="1">
      <alignment horizontal="right" vertical="top"/>
    </xf>
    <xf numFmtId="165" fontId="8" fillId="0" borderId="15" xfId="112" applyNumberFormat="1" applyFont="1" applyBorder="1" applyAlignment="1">
      <alignment horizontal="right" vertical="top"/>
    </xf>
    <xf numFmtId="166" fontId="8" fillId="0" borderId="13" xfId="113" applyNumberFormat="1" applyFont="1" applyBorder="1" applyAlignment="1">
      <alignment horizontal="right" vertical="top"/>
    </xf>
    <xf numFmtId="0" fontId="9" fillId="26" borderId="9" xfId="0" applyFont="1" applyFill="1" applyBorder="1" applyAlignment="1">
      <alignment horizontal="center" vertical="center"/>
    </xf>
    <xf numFmtId="3" fontId="8" fillId="0" borderId="1" xfId="0" applyNumberFormat="1" applyFont="1" applyBorder="1" applyAlignment="1">
      <alignment horizontal="right" wrapText="1"/>
    </xf>
    <xf numFmtId="0" fontId="8" fillId="0" borderId="1" xfId="0" applyFont="1" applyBorder="1" applyAlignment="1">
      <alignment horizontal="right" wrapText="1"/>
    </xf>
    <xf numFmtId="0" fontId="9" fillId="30" borderId="1" xfId="0" applyFont="1" applyFill="1" applyBorder="1" applyAlignment="1">
      <alignment horizontal="center" vertical="center" wrapText="1"/>
    </xf>
    <xf numFmtId="17" fontId="9" fillId="30" borderId="1" xfId="0" quotePrefix="1" applyNumberFormat="1" applyFont="1" applyFill="1" applyBorder="1" applyAlignment="1">
      <alignment horizontal="center" vertical="center" wrapText="1"/>
    </xf>
    <xf numFmtId="0" fontId="8" fillId="27" borderId="1"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1" xfId="129" applyFont="1" applyBorder="1" applyAlignment="1">
      <alignment horizontal="center" vertical="center" wrapText="1"/>
    </xf>
    <xf numFmtId="0" fontId="9" fillId="0" borderId="1" xfId="0" applyFont="1" applyBorder="1" applyAlignment="1">
      <alignment horizontal="center" vertical="center"/>
    </xf>
    <xf numFmtId="0" fontId="9" fillId="0" borderId="9" xfId="0" applyFont="1" applyBorder="1" applyAlignment="1">
      <alignment horizontal="left"/>
    </xf>
    <xf numFmtId="164" fontId="8" fillId="0" borderId="1" xfId="0" applyNumberFormat="1" applyFont="1" applyBorder="1" applyAlignment="1">
      <alignment horizontal="center"/>
    </xf>
    <xf numFmtId="0" fontId="48" fillId="0" borderId="9" xfId="0" applyFont="1" applyBorder="1" applyAlignment="1">
      <alignment horizontal="left"/>
    </xf>
    <xf numFmtId="164" fontId="27" fillId="0" borderId="1" xfId="0" applyNumberFormat="1" applyFont="1" applyBorder="1" applyAlignment="1">
      <alignment horizontal="center"/>
    </xf>
    <xf numFmtId="0" fontId="48" fillId="0" borderId="1" xfId="0" applyFont="1" applyBorder="1"/>
    <xf numFmtId="0" fontId="48" fillId="8" borderId="1" xfId="0" applyFont="1" applyFill="1" applyBorder="1" applyAlignment="1">
      <alignment horizontal="left" vertical="center" wrapText="1"/>
    </xf>
    <xf numFmtId="0" fontId="48" fillId="0" borderId="1" xfId="0" applyFont="1" applyBorder="1" applyAlignment="1">
      <alignment horizontal="justify" vertical="center"/>
    </xf>
    <xf numFmtId="0" fontId="48" fillId="8" borderId="1" xfId="0" applyFont="1" applyFill="1" applyBorder="1" applyAlignment="1">
      <alignment horizontal="center" vertical="center"/>
    </xf>
    <xf numFmtId="0" fontId="27" fillId="28" borderId="1" xfId="0" applyFont="1" applyFill="1" applyBorder="1" applyAlignment="1">
      <alignment horizontal="center" vertical="center" wrapText="1"/>
    </xf>
    <xf numFmtId="0" fontId="27" fillId="29"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27" fillId="28" borderId="1" xfId="0" applyFont="1" applyFill="1" applyBorder="1" applyAlignment="1">
      <alignment horizontal="center" vertical="center"/>
    </xf>
    <xf numFmtId="0" fontId="27" fillId="29" borderId="1" xfId="0" applyFont="1" applyFill="1" applyBorder="1" applyAlignment="1">
      <alignment horizontal="center" vertical="center"/>
    </xf>
    <xf numFmtId="0" fontId="27" fillId="23" borderId="1" xfId="0" applyFont="1" applyFill="1" applyBorder="1" applyAlignment="1">
      <alignment horizontal="center" vertical="center"/>
    </xf>
    <xf numFmtId="164" fontId="27" fillId="23" borderId="1" xfId="0" applyNumberFormat="1" applyFont="1" applyFill="1" applyBorder="1" applyAlignment="1">
      <alignment horizontal="center" vertical="center" wrapText="1"/>
    </xf>
    <xf numFmtId="164" fontId="27" fillId="29" borderId="1"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29" borderId="1" xfId="0" applyFont="1" applyFill="1" applyBorder="1" applyAlignment="1">
      <alignment horizontal="center"/>
    </xf>
    <xf numFmtId="0" fontId="27" fillId="23" borderId="1" xfId="0" applyFont="1" applyFill="1" applyBorder="1" applyAlignment="1">
      <alignment horizontal="center"/>
    </xf>
    <xf numFmtId="0" fontId="38" fillId="0" borderId="14" xfId="0" applyFont="1" applyBorder="1" applyAlignment="1">
      <alignment horizontal="center"/>
    </xf>
    <xf numFmtId="0" fontId="38" fillId="0" borderId="4" xfId="0" applyFont="1" applyBorder="1" applyAlignment="1">
      <alignment horizontal="center"/>
    </xf>
    <xf numFmtId="0" fontId="48" fillId="0" borderId="1" xfId="0" applyFont="1" applyBorder="1" applyAlignment="1">
      <alignment horizontal="justify" vertical="center" wrapText="1"/>
    </xf>
    <xf numFmtId="0" fontId="38" fillId="0" borderId="9" xfId="0" applyFont="1" applyBorder="1" applyAlignment="1">
      <alignment wrapText="1"/>
    </xf>
    <xf numFmtId="0" fontId="38" fillId="10" borderId="0" xfId="0" applyFont="1" applyFill="1"/>
    <xf numFmtId="3" fontId="8" fillId="0" borderId="1" xfId="0" applyNumberFormat="1" applyFont="1" applyBorder="1"/>
    <xf numFmtId="0" fontId="9" fillId="0" borderId="1" xfId="0" applyFont="1" applyBorder="1" applyAlignment="1">
      <alignment horizontal="justify" vertical="top" wrapText="1"/>
    </xf>
    <xf numFmtId="3" fontId="9" fillId="0" borderId="1" xfId="0" applyNumberFormat="1" applyFont="1" applyBorder="1"/>
    <xf numFmtId="2" fontId="9" fillId="0" borderId="1" xfId="0" applyNumberFormat="1" applyFont="1" applyBorder="1"/>
    <xf numFmtId="0" fontId="49" fillId="0" borderId="0" xfId="127" applyFont="1" applyAlignment="1" applyProtection="1"/>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8"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8" fillId="2" borderId="1" xfId="0" applyFont="1" applyFill="1" applyBorder="1" applyAlignment="1">
      <alignment horizontal="center" wrapText="1"/>
    </xf>
    <xf numFmtId="0" fontId="8" fillId="4" borderId="1" xfId="0" applyFont="1" applyFill="1" applyBorder="1" applyAlignment="1">
      <alignment horizontal="center" wrapText="1"/>
    </xf>
    <xf numFmtId="168" fontId="8" fillId="0" borderId="1" xfId="129" applyNumberFormat="1" applyFont="1" applyBorder="1" applyAlignment="1">
      <alignment horizontal="center"/>
    </xf>
    <xf numFmtId="167" fontId="8" fillId="0" borderId="1" xfId="128" applyNumberFormat="1" applyFont="1" applyFill="1" applyBorder="1"/>
    <xf numFmtId="0" fontId="51" fillId="0" borderId="0" xfId="0" applyFont="1" applyAlignment="1">
      <alignment horizontal="center"/>
    </xf>
    <xf numFmtId="0" fontId="27" fillId="0" borderId="0" xfId="0" applyFont="1"/>
    <xf numFmtId="0" fontId="52" fillId="0" borderId="0" xfId="127" applyFont="1" applyAlignment="1" applyProtection="1"/>
    <xf numFmtId="0" fontId="28" fillId="0" borderId="0" xfId="0" applyFont="1" applyAlignment="1">
      <alignment vertical="top"/>
    </xf>
    <xf numFmtId="0" fontId="27" fillId="0" borderId="1" xfId="0" applyFont="1" applyBorder="1"/>
    <xf numFmtId="0" fontId="27" fillId="0" borderId="1" xfId="0" applyFont="1" applyBorder="1" applyAlignment="1">
      <alignment horizontal="left" indent="2"/>
    </xf>
    <xf numFmtId="169" fontId="28" fillId="0" borderId="1" xfId="129" applyNumberFormat="1" applyFont="1" applyBorder="1" applyAlignment="1">
      <alignment horizontal="center"/>
    </xf>
    <xf numFmtId="0" fontId="30" fillId="0" borderId="0" xfId="0" applyFont="1"/>
    <xf numFmtId="0" fontId="38" fillId="0" borderId="0" xfId="0" applyFont="1" applyAlignment="1">
      <alignment vertical="top" wrapText="1"/>
    </xf>
    <xf numFmtId="169" fontId="38" fillId="0" borderId="0" xfId="129" applyNumberFormat="1" applyFont="1"/>
    <xf numFmtId="0" fontId="45" fillId="0" borderId="0" xfId="127" applyFont="1" applyAlignment="1" applyProtection="1"/>
    <xf numFmtId="0" fontId="30" fillId="0" borderId="10" xfId="0" applyFont="1" applyBorder="1"/>
    <xf numFmtId="0" fontId="28" fillId="0" borderId="8" xfId="0" applyFont="1" applyBorder="1"/>
    <xf numFmtId="0" fontId="28" fillId="0" borderId="11" xfId="0" applyFont="1" applyBorder="1"/>
    <xf numFmtId="0" fontId="53" fillId="0" borderId="0" xfId="127" applyFont="1" applyAlignment="1" applyProtection="1"/>
    <xf numFmtId="3" fontId="28" fillId="0" borderId="1" xfId="0" applyNumberFormat="1" applyFont="1" applyBorder="1" applyAlignment="1">
      <alignment horizontal="center"/>
    </xf>
    <xf numFmtId="0" fontId="54" fillId="0" borderId="0" xfId="0" applyFont="1"/>
    <xf numFmtId="0" fontId="48" fillId="0" borderId="1" xfId="0" applyFont="1" applyBorder="1" applyAlignment="1">
      <alignment horizontal="center"/>
    </xf>
    <xf numFmtId="167" fontId="48" fillId="0" borderId="1" xfId="128" applyNumberFormat="1" applyFont="1" applyBorder="1" applyAlignment="1">
      <alignment horizontal="center"/>
    </xf>
    <xf numFmtId="0" fontId="27" fillId="0" borderId="1" xfId="0" applyFont="1" applyBorder="1" applyAlignment="1">
      <alignment horizontal="center"/>
    </xf>
    <xf numFmtId="0" fontId="48" fillId="0" borderId="1" xfId="0" applyFont="1" applyBorder="1" applyAlignment="1">
      <alignment horizontal="center" wrapText="1"/>
    </xf>
    <xf numFmtId="0" fontId="30" fillId="10" borderId="1" xfId="0" applyFont="1" applyFill="1" applyBorder="1" applyAlignment="1">
      <alignment horizontal="center" vertical="center"/>
    </xf>
    <xf numFmtId="0" fontId="30" fillId="10" borderId="1" xfId="0" applyFont="1" applyFill="1" applyBorder="1" applyAlignment="1">
      <alignment horizontal="center" vertical="center" wrapText="1"/>
    </xf>
    <xf numFmtId="0" fontId="38" fillId="0" borderId="16" xfId="0" applyFont="1" applyBorder="1"/>
    <xf numFmtId="0" fontId="38" fillId="0" borderId="13" xfId="0" applyFont="1" applyBorder="1"/>
    <xf numFmtId="0" fontId="38" fillId="0" borderId="1" xfId="0" applyFont="1" applyBorder="1"/>
    <xf numFmtId="0" fontId="29" fillId="0" borderId="1" xfId="0" applyFont="1" applyBorder="1" applyAlignment="1">
      <alignment horizontal="center" vertical="top" wrapText="1"/>
    </xf>
    <xf numFmtId="0" fontId="28" fillId="0" borderId="0" xfId="0" applyFont="1" applyAlignment="1">
      <alignment horizontal="center"/>
    </xf>
    <xf numFmtId="0" fontId="28" fillId="0" borderId="0" xfId="0" applyFont="1" applyAlignment="1">
      <alignment horizontal="justify"/>
    </xf>
    <xf numFmtId="0" fontId="49" fillId="0" borderId="0" xfId="127" applyFont="1" applyFill="1" applyBorder="1" applyAlignment="1" applyProtection="1">
      <alignment horizontal="left" wrapText="1"/>
    </xf>
    <xf numFmtId="0" fontId="30" fillId="2" borderId="5" xfId="0" applyFont="1" applyFill="1" applyBorder="1" applyAlignment="1">
      <alignment horizontal="center" wrapText="1"/>
    </xf>
    <xf numFmtId="3" fontId="28" fillId="0" borderId="1" xfId="0" applyNumberFormat="1" applyFont="1" applyBorder="1" applyAlignment="1">
      <alignment horizontal="center" wrapText="1"/>
    </xf>
    <xf numFmtId="3" fontId="28" fillId="0" borderId="9" xfId="0" applyNumberFormat="1" applyFont="1" applyBorder="1" applyAlignment="1">
      <alignment horizontal="center" wrapText="1"/>
    </xf>
    <xf numFmtId="3" fontId="28" fillId="0" borderId="9" xfId="0" applyNumberFormat="1" applyFont="1" applyBorder="1" applyAlignment="1">
      <alignment horizontal="center"/>
    </xf>
    <xf numFmtId="0" fontId="28" fillId="0" borderId="2" xfId="0" applyFont="1" applyBorder="1" applyAlignment="1">
      <alignment horizontal="center"/>
    </xf>
    <xf numFmtId="3" fontId="28" fillId="0" borderId="2" xfId="0" applyNumberFormat="1" applyFont="1" applyBorder="1" applyAlignment="1">
      <alignment horizontal="center"/>
    </xf>
    <xf numFmtId="3" fontId="28" fillId="0" borderId="10" xfId="0" applyNumberFormat="1" applyFont="1" applyBorder="1" applyAlignment="1">
      <alignment horizontal="center"/>
    </xf>
    <xf numFmtId="3" fontId="30" fillId="0" borderId="1" xfId="0" applyNumberFormat="1" applyFont="1" applyBorder="1" applyAlignment="1">
      <alignment horizontal="center"/>
    </xf>
    <xf numFmtId="9" fontId="38" fillId="0" borderId="0" xfId="129" applyFont="1"/>
    <xf numFmtId="3" fontId="38" fillId="0" borderId="0" xfId="0" applyNumberFormat="1" applyFont="1"/>
    <xf numFmtId="0" fontId="38" fillId="0" borderId="0" xfId="0" applyFont="1" applyAlignment="1">
      <alignment horizontal="left"/>
    </xf>
    <xf numFmtId="0" fontId="30" fillId="0" borderId="1" xfId="0" applyFont="1" applyBorder="1" applyAlignment="1">
      <alignment horizontal="center" vertical="top" wrapText="1"/>
    </xf>
    <xf numFmtId="3" fontId="28" fillId="0" borderId="1" xfId="0" applyNumberFormat="1" applyFont="1" applyBorder="1" applyAlignment="1">
      <alignment horizontal="center" vertical="top" wrapText="1"/>
    </xf>
    <xf numFmtId="3" fontId="27" fillId="0" borderId="1" xfId="0" applyNumberFormat="1" applyFont="1" applyBorder="1" applyAlignment="1">
      <alignment horizontal="center"/>
    </xf>
    <xf numFmtId="3" fontId="30" fillId="0" borderId="1" xfId="0" applyNumberFormat="1" applyFont="1" applyBorder="1" applyAlignment="1">
      <alignment horizontal="center" vertical="top" wrapText="1"/>
    </xf>
    <xf numFmtId="3" fontId="48" fillId="0" borderId="1" xfId="0" applyNumberFormat="1" applyFont="1" applyBorder="1" applyAlignment="1">
      <alignment horizontal="center"/>
    </xf>
    <xf numFmtId="164" fontId="30" fillId="22" borderId="1" xfId="0" applyNumberFormat="1" applyFont="1" applyFill="1" applyBorder="1" applyAlignment="1">
      <alignment horizontal="center" vertical="top" wrapText="1"/>
    </xf>
    <xf numFmtId="0" fontId="30" fillId="2" borderId="3" xfId="0" applyFont="1" applyFill="1" applyBorder="1" applyAlignment="1">
      <alignment horizontal="center" wrapText="1"/>
    </xf>
    <xf numFmtId="0" fontId="30" fillId="2" borderId="12" xfId="0" applyFont="1" applyFill="1" applyBorder="1" applyAlignment="1">
      <alignment horizontal="center" wrapText="1"/>
    </xf>
    <xf numFmtId="0" fontId="30" fillId="4" borderId="3" xfId="0" applyFont="1" applyFill="1" applyBorder="1" applyAlignment="1">
      <alignment horizontal="center" wrapText="1"/>
    </xf>
    <xf numFmtId="0" fontId="54" fillId="10" borderId="1" xfId="0" applyFont="1" applyFill="1" applyBorder="1" applyAlignment="1">
      <alignment wrapText="1"/>
    </xf>
    <xf numFmtId="0" fontId="54" fillId="10" borderId="1" xfId="0" applyFont="1" applyFill="1" applyBorder="1"/>
    <xf numFmtId="0" fontId="28" fillId="0" borderId="0" xfId="0" applyFont="1" applyAlignment="1">
      <alignment vertical="top" wrapText="1"/>
    </xf>
    <xf numFmtId="0" fontId="28" fillId="0" borderId="0" xfId="127" applyFont="1" applyAlignment="1" applyProtection="1"/>
    <xf numFmtId="0" fontId="3" fillId="9" borderId="1" xfId="0" applyFont="1" applyFill="1" applyBorder="1" applyAlignment="1">
      <alignment horizontal="center" wrapText="1"/>
    </xf>
    <xf numFmtId="0" fontId="3" fillId="6" borderId="2"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wrapText="1"/>
    </xf>
    <xf numFmtId="0" fontId="5" fillId="6" borderId="3" xfId="0" applyFont="1" applyFill="1" applyBorder="1" applyAlignment="1">
      <alignment horizontal="center" wrapText="1"/>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0" borderId="0" xfId="0" applyFont="1" applyAlignment="1">
      <alignment horizontal="center" wrapText="1"/>
    </xf>
    <xf numFmtId="0" fontId="5" fillId="6" borderId="1" xfId="0" applyFont="1" applyFill="1" applyBorder="1" applyAlignment="1">
      <alignment horizontal="center" wrapText="1"/>
    </xf>
    <xf numFmtId="0" fontId="3"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8" fillId="6" borderId="1" xfId="0" applyFont="1" applyFill="1" applyBorder="1" applyAlignment="1">
      <alignment horizontal="center" vertical="top" wrapText="1"/>
    </xf>
    <xf numFmtId="0" fontId="3" fillId="0" borderId="5" xfId="0" applyFont="1" applyBorder="1" applyAlignment="1">
      <alignment horizontal="left" vertical="center" wrapText="1"/>
    </xf>
    <xf numFmtId="0" fontId="5" fillId="8" borderId="9" xfId="0" applyFont="1" applyFill="1" applyBorder="1" applyAlignment="1">
      <alignment horizontal="center"/>
    </xf>
    <xf numFmtId="0" fontId="5" fillId="8" borderId="14" xfId="0" applyFont="1" applyFill="1" applyBorder="1" applyAlignment="1">
      <alignment horizontal="center"/>
    </xf>
    <xf numFmtId="0" fontId="5" fillId="8" borderId="4" xfId="0" applyFont="1" applyFill="1" applyBorder="1" applyAlignment="1">
      <alignment horizontal="center"/>
    </xf>
    <xf numFmtId="0" fontId="5" fillId="8" borderId="1" xfId="0" applyFont="1" applyFill="1" applyBorder="1" applyAlignment="1">
      <alignment horizontal="center" vertical="center"/>
    </xf>
    <xf numFmtId="0" fontId="5" fillId="8" borderId="1" xfId="0" applyFont="1" applyFill="1" applyBorder="1" applyAlignment="1">
      <alignment horizontal="left" wrapText="1"/>
    </xf>
    <xf numFmtId="0" fontId="3" fillId="0" borderId="1"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0" fillId="0" borderId="15" xfId="0" applyBorder="1" applyAlignment="1">
      <alignment horizontal="center"/>
    </xf>
    <xf numFmtId="0" fontId="9" fillId="0" borderId="9" xfId="0" applyFont="1" applyBorder="1" applyAlignment="1">
      <alignment horizontal="left" vertical="center"/>
    </xf>
    <xf numFmtId="0" fontId="9" fillId="0" borderId="14" xfId="0" applyFont="1" applyBorder="1" applyAlignment="1">
      <alignment horizontal="left" vertical="center"/>
    </xf>
    <xf numFmtId="0" fontId="9" fillId="0" borderId="4" xfId="0" applyFont="1" applyBorder="1" applyAlignment="1">
      <alignment horizontal="left" vertical="center"/>
    </xf>
    <xf numFmtId="0" fontId="9" fillId="8" borderId="9"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3" fillId="3" borderId="1" xfId="0" applyFont="1" applyFill="1" applyBorder="1" applyAlignment="1">
      <alignment horizontal="center" wrapText="1"/>
    </xf>
    <xf numFmtId="0" fontId="5" fillId="10" borderId="1" xfId="0" applyFont="1" applyFill="1" applyBorder="1" applyAlignment="1">
      <alignment horizontal="center" wrapText="1"/>
    </xf>
    <xf numFmtId="0" fontId="4" fillId="0" borderId="8" xfId="0" applyFont="1" applyBorder="1" applyAlignment="1">
      <alignment horizontal="center" wrapText="1"/>
    </xf>
    <xf numFmtId="0" fontId="3" fillId="0" borderId="0" xfId="0" applyFont="1" applyAlignment="1">
      <alignment horizontal="left" vertical="top" wrapText="1"/>
    </xf>
    <xf numFmtId="0" fontId="5" fillId="10" borderId="9" xfId="0" applyFont="1" applyFill="1" applyBorder="1" applyAlignment="1">
      <alignment horizontal="center" vertical="center"/>
    </xf>
    <xf numFmtId="0" fontId="5" fillId="10" borderId="14"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xf>
    <xf numFmtId="0" fontId="3" fillId="0" borderId="0" xfId="0" applyFont="1" applyAlignment="1">
      <alignment horizontal="left"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17" fontId="30" fillId="8" borderId="9" xfId="0" applyNumberFormat="1" applyFont="1" applyFill="1" applyBorder="1" applyAlignment="1">
      <alignment horizontal="center" vertical="center"/>
    </xf>
    <xf numFmtId="17" fontId="30" fillId="8" borderId="14" xfId="0" applyNumberFormat="1" applyFont="1" applyFill="1" applyBorder="1" applyAlignment="1">
      <alignment horizontal="center" vertical="center"/>
    </xf>
    <xf numFmtId="17" fontId="30" fillId="8" borderId="4" xfId="0" applyNumberFormat="1" applyFont="1" applyFill="1" applyBorder="1" applyAlignment="1">
      <alignment horizontal="center" vertical="center"/>
    </xf>
    <xf numFmtId="0" fontId="30" fillId="8" borderId="1" xfId="0" applyFont="1" applyFill="1" applyBorder="1" applyAlignment="1">
      <alignment horizontal="center" vertical="center"/>
    </xf>
    <xf numFmtId="0" fontId="30" fillId="8" borderId="9" xfId="0" applyFont="1" applyFill="1" applyBorder="1" applyAlignment="1">
      <alignment horizontal="center" vertical="center"/>
    </xf>
    <xf numFmtId="0" fontId="30" fillId="8" borderId="14" xfId="0" applyFont="1" applyFill="1" applyBorder="1" applyAlignment="1">
      <alignment horizontal="center" vertical="center"/>
    </xf>
    <xf numFmtId="0" fontId="30" fillId="8" borderId="4" xfId="0" applyFont="1" applyFill="1" applyBorder="1" applyAlignment="1">
      <alignment horizontal="center" vertical="center"/>
    </xf>
    <xf numFmtId="0" fontId="28" fillId="0" borderId="10" xfId="0" applyFont="1" applyBorder="1" applyAlignment="1">
      <alignment horizontal="center" vertical="top" wrapText="1"/>
    </xf>
    <xf numFmtId="0" fontId="28" fillId="0" borderId="8" xfId="0" applyFont="1" applyBorder="1" applyAlignment="1">
      <alignment horizontal="center" vertical="top" wrapText="1"/>
    </xf>
    <xf numFmtId="0" fontId="28" fillId="0" borderId="11" xfId="0" applyFont="1" applyBorder="1" applyAlignment="1">
      <alignment horizontal="center" vertical="top" wrapText="1"/>
    </xf>
    <xf numFmtId="0" fontId="28" fillId="0" borderId="6" xfId="0" applyFont="1" applyBorder="1" applyAlignment="1">
      <alignment horizontal="center" vertical="top" wrapText="1"/>
    </xf>
    <xf numFmtId="0" fontId="28" fillId="0" borderId="0" xfId="0" applyFont="1" applyAlignment="1">
      <alignment horizontal="center" vertical="top" wrapText="1"/>
    </xf>
    <xf numFmtId="0" fontId="28" fillId="0" borderId="16" xfId="0" applyFont="1" applyBorder="1" applyAlignment="1">
      <alignment horizontal="center" vertical="top" wrapText="1"/>
    </xf>
    <xf numFmtId="0" fontId="28" fillId="0" borderId="12" xfId="0" applyFont="1" applyBorder="1" applyAlignment="1">
      <alignment horizontal="center" vertical="top" wrapText="1"/>
    </xf>
    <xf numFmtId="0" fontId="28" fillId="0" borderId="15" xfId="0" applyFont="1" applyBorder="1" applyAlignment="1">
      <alignment horizontal="center" vertical="top" wrapText="1"/>
    </xf>
    <xf numFmtId="0" fontId="28" fillId="0" borderId="13" xfId="0" applyFont="1" applyBorder="1" applyAlignment="1">
      <alignment horizontal="center" vertical="top" wrapText="1"/>
    </xf>
    <xf numFmtId="0" fontId="18" fillId="0" borderId="0" xfId="0" applyFont="1" applyAlignment="1">
      <alignment horizontal="left" vertical="center"/>
    </xf>
    <xf numFmtId="0" fontId="17" fillId="10" borderId="15" xfId="0" applyFont="1" applyFill="1" applyBorder="1" applyAlignment="1">
      <alignment horizontal="center" vertical="center"/>
    </xf>
    <xf numFmtId="0" fontId="35" fillId="12" borderId="36" xfId="0" applyFont="1" applyFill="1" applyBorder="1" applyAlignment="1">
      <alignment vertical="center" wrapText="1"/>
    </xf>
    <xf numFmtId="0" fontId="35" fillId="12" borderId="32" xfId="0" applyFont="1" applyFill="1" applyBorder="1" applyAlignment="1">
      <alignment vertical="center" wrapText="1"/>
    </xf>
    <xf numFmtId="0" fontId="35" fillId="12" borderId="33" xfId="0" applyFont="1" applyFill="1" applyBorder="1" applyAlignment="1">
      <alignment vertical="center" wrapText="1"/>
    </xf>
    <xf numFmtId="0" fontId="35" fillId="14" borderId="36" xfId="0" applyFont="1" applyFill="1" applyBorder="1" applyAlignment="1">
      <alignment vertical="center" wrapText="1"/>
    </xf>
    <xf numFmtId="0" fontId="35" fillId="14" borderId="32" xfId="0" applyFont="1" applyFill="1" applyBorder="1" applyAlignment="1">
      <alignment vertical="center" wrapText="1"/>
    </xf>
    <xf numFmtId="0" fontId="35" fillId="14" borderId="33" xfId="0" applyFont="1" applyFill="1" applyBorder="1" applyAlignment="1">
      <alignment vertical="center" wrapText="1"/>
    </xf>
    <xf numFmtId="0" fontId="35" fillId="16" borderId="36" xfId="0" applyFont="1" applyFill="1" applyBorder="1" applyAlignment="1">
      <alignment vertical="center" wrapText="1"/>
    </xf>
    <xf numFmtId="0" fontId="35" fillId="16" borderId="32" xfId="0" applyFont="1" applyFill="1" applyBorder="1" applyAlignment="1">
      <alignment vertical="center" wrapText="1"/>
    </xf>
    <xf numFmtId="0" fontId="35" fillId="16" borderId="33" xfId="0" applyFont="1" applyFill="1" applyBorder="1" applyAlignment="1">
      <alignment vertical="center" wrapText="1"/>
    </xf>
    <xf numFmtId="0" fontId="35" fillId="18" borderId="36" xfId="0" applyFont="1" applyFill="1" applyBorder="1" applyAlignment="1">
      <alignment vertical="center" wrapText="1"/>
    </xf>
    <xf numFmtId="0" fontId="35" fillId="18" borderId="32" xfId="0" applyFont="1" applyFill="1" applyBorder="1" applyAlignment="1">
      <alignment vertical="center" wrapText="1"/>
    </xf>
    <xf numFmtId="0" fontId="35" fillId="18" borderId="34" xfId="0" applyFont="1" applyFill="1" applyBorder="1" applyAlignment="1">
      <alignment vertical="center" wrapText="1"/>
    </xf>
    <xf numFmtId="0" fontId="14" fillId="10" borderId="1" xfId="0" applyFont="1" applyFill="1" applyBorder="1" applyAlignment="1">
      <alignment horizontal="center" wrapText="1"/>
    </xf>
    <xf numFmtId="0" fontId="3" fillId="0" borderId="8" xfId="0" applyFont="1" applyBorder="1" applyAlignment="1">
      <alignment horizontal="left"/>
    </xf>
    <xf numFmtId="0" fontId="30" fillId="10" borderId="9" xfId="0" applyFont="1" applyFill="1" applyBorder="1" applyAlignment="1">
      <alignment horizontal="center"/>
    </xf>
    <xf numFmtId="0" fontId="30" fillId="10" borderId="14" xfId="0" applyFont="1" applyFill="1" applyBorder="1" applyAlignment="1">
      <alignment horizontal="center"/>
    </xf>
    <xf numFmtId="0" fontId="30" fillId="10" borderId="4" xfId="0" applyFont="1" applyFill="1" applyBorder="1" applyAlignment="1">
      <alignment horizontal="center"/>
    </xf>
    <xf numFmtId="0" fontId="12" fillId="10" borderId="1" xfId="0" applyFont="1" applyFill="1" applyBorder="1" applyAlignment="1">
      <alignment horizontal="center" wrapText="1"/>
    </xf>
    <xf numFmtId="0" fontId="0" fillId="0" borderId="1" xfId="0" applyBorder="1" applyAlignment="1">
      <alignment horizontal="left" wrapText="1"/>
    </xf>
    <xf numFmtId="0" fontId="10" fillId="3" borderId="2" xfId="0" applyFont="1" applyFill="1" applyBorder="1" applyAlignment="1">
      <alignment horizontal="center" wrapText="1"/>
    </xf>
    <xf numFmtId="0" fontId="10" fillId="3" borderId="5" xfId="0" applyFont="1" applyFill="1" applyBorder="1" applyAlignment="1">
      <alignment horizontal="center" wrapText="1"/>
    </xf>
    <xf numFmtId="0" fontId="10" fillId="3" borderId="3" xfId="0" applyFont="1" applyFill="1" applyBorder="1" applyAlignment="1">
      <alignment horizontal="center" wrapText="1"/>
    </xf>
    <xf numFmtId="0" fontId="10"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9" fillId="10" borderId="9" xfId="0" applyFont="1" applyFill="1" applyBorder="1" applyAlignment="1">
      <alignment horizontal="center"/>
    </xf>
    <xf numFmtId="0" fontId="9" fillId="10" borderId="14" xfId="0" applyFont="1" applyFill="1" applyBorder="1" applyAlignment="1">
      <alignment horizontal="center"/>
    </xf>
    <xf numFmtId="0" fontId="9" fillId="10" borderId="4" xfId="0" applyFont="1" applyFill="1" applyBorder="1" applyAlignment="1">
      <alignment horizontal="center"/>
    </xf>
    <xf numFmtId="0" fontId="9" fillId="26" borderId="9" xfId="0" applyFont="1" applyFill="1" applyBorder="1" applyAlignment="1">
      <alignment horizontal="center" vertical="center"/>
    </xf>
    <xf numFmtId="0" fontId="9" fillId="26" borderId="14" xfId="0" applyFont="1" applyFill="1" applyBorder="1" applyAlignment="1">
      <alignment horizontal="center" vertical="center"/>
    </xf>
    <xf numFmtId="0" fontId="9" fillId="26" borderId="4" xfId="0" applyFont="1" applyFill="1" applyBorder="1" applyAlignment="1">
      <alignment horizontal="center" vertical="center"/>
    </xf>
    <xf numFmtId="0" fontId="8" fillId="0" borderId="8" xfId="6" applyFont="1" applyBorder="1" applyAlignment="1">
      <alignment horizontal="center" wrapText="1"/>
    </xf>
    <xf numFmtId="0" fontId="8" fillId="0" borderId="15" xfId="6" applyFont="1" applyBorder="1" applyAlignment="1">
      <alignment horizontal="center" wrapText="1"/>
    </xf>
    <xf numFmtId="0" fontId="8" fillId="0" borderId="11" xfId="6" applyFont="1" applyBorder="1" applyAlignment="1">
      <alignment horizontal="center" wrapText="1"/>
    </xf>
    <xf numFmtId="0" fontId="8" fillId="0" borderId="13" xfId="6" applyFont="1" applyBorder="1" applyAlignment="1">
      <alignment horizontal="center" wrapText="1"/>
    </xf>
    <xf numFmtId="0" fontId="9" fillId="5" borderId="9" xfId="5" applyFont="1" applyFill="1" applyBorder="1" applyAlignment="1">
      <alignment horizontal="left" vertical="center" wrapText="1"/>
    </xf>
    <xf numFmtId="0" fontId="9" fillId="5" borderId="14" xfId="5" applyFont="1" applyFill="1" applyBorder="1" applyAlignment="1">
      <alignment horizontal="left" vertical="center" wrapText="1"/>
    </xf>
    <xf numFmtId="0" fontId="9" fillId="5" borderId="4" xfId="5" applyFont="1" applyFill="1" applyBorder="1" applyAlignment="1">
      <alignment horizontal="left" vertical="center" wrapText="1"/>
    </xf>
    <xf numFmtId="0" fontId="8" fillId="0" borderId="10" xfId="6" applyFont="1" applyBorder="1" applyAlignment="1">
      <alignment vertical="center" wrapText="1"/>
    </xf>
    <xf numFmtId="0" fontId="8" fillId="0" borderId="8" xfId="6" applyFont="1" applyBorder="1" applyAlignment="1">
      <alignment vertical="center" wrapText="1"/>
    </xf>
    <xf numFmtId="0" fontId="8" fillId="0" borderId="11" xfId="6" applyFont="1" applyBorder="1" applyAlignment="1">
      <alignment vertical="center" wrapText="1"/>
    </xf>
    <xf numFmtId="0" fontId="8" fillId="0" borderId="10" xfId="6" applyFont="1" applyBorder="1" applyAlignment="1">
      <alignment horizontal="center" vertical="center" wrapText="1"/>
    </xf>
    <xf numFmtId="0" fontId="8" fillId="0" borderId="6" xfId="6" applyFont="1" applyBorder="1" applyAlignment="1">
      <alignment horizontal="center" vertical="center" wrapText="1"/>
    </xf>
    <xf numFmtId="0" fontId="9" fillId="0" borderId="14" xfId="6" applyFont="1" applyBorder="1" applyAlignment="1">
      <alignment horizontal="center" vertical="center" wrapText="1"/>
    </xf>
    <xf numFmtId="0" fontId="8" fillId="0" borderId="0" xfId="6" applyFont="1" applyAlignment="1">
      <alignment horizontal="center" wrapText="1"/>
    </xf>
    <xf numFmtId="0" fontId="8" fillId="0" borderId="16" xfId="6" applyFont="1" applyBorder="1" applyAlignment="1">
      <alignment horizontal="center" wrapText="1"/>
    </xf>
    <xf numFmtId="0" fontId="8" fillId="0" borderId="1" xfId="6" applyFont="1" applyBorder="1" applyAlignment="1">
      <alignment horizontal="center" wrapText="1"/>
    </xf>
    <xf numFmtId="0" fontId="9" fillId="0" borderId="1" xfId="6" applyFont="1" applyBorder="1" applyAlignment="1">
      <alignment horizontal="center" vertical="center" wrapText="1"/>
    </xf>
    <xf numFmtId="0" fontId="9" fillId="10" borderId="1" xfId="0" applyFont="1" applyFill="1" applyBorder="1" applyAlignment="1">
      <alignment horizontal="center" wrapText="1"/>
    </xf>
    <xf numFmtId="0" fontId="8" fillId="0" borderId="1" xfId="0" applyFont="1" applyBorder="1" applyAlignment="1">
      <alignment horizontal="left" wrapText="1"/>
    </xf>
    <xf numFmtId="0" fontId="9" fillId="5" borderId="1" xfId="5" applyFont="1" applyFill="1" applyBorder="1" applyAlignment="1">
      <alignment horizontal="left" vertical="center"/>
    </xf>
    <xf numFmtId="0" fontId="8" fillId="0" borderId="1" xfId="5" applyFont="1" applyBorder="1" applyAlignment="1">
      <alignment horizontal="left" vertical="center" wrapText="1"/>
    </xf>
    <xf numFmtId="0" fontId="8" fillId="0" borderId="19" xfId="6" applyFont="1" applyBorder="1" applyAlignment="1">
      <alignment vertical="center" wrapText="1"/>
    </xf>
    <xf numFmtId="0" fontId="9" fillId="10" borderId="9" xfId="0" applyFont="1" applyFill="1" applyBorder="1" applyAlignment="1">
      <alignment horizontal="center" vertical="center"/>
    </xf>
    <xf numFmtId="0" fontId="9" fillId="10" borderId="14"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0" xfId="0" applyFont="1" applyFill="1" applyAlignment="1">
      <alignment horizontal="center"/>
    </xf>
    <xf numFmtId="0" fontId="9" fillId="10" borderId="1" xfId="0" applyFont="1" applyFill="1" applyBorder="1" applyAlignment="1">
      <alignment horizontal="center" vertical="center"/>
    </xf>
    <xf numFmtId="0" fontId="44" fillId="0" borderId="0" xfId="0" applyFont="1" applyAlignment="1">
      <alignment horizontal="left" vertical="center"/>
    </xf>
    <xf numFmtId="0" fontId="12" fillId="10" borderId="12" xfId="0" applyFont="1" applyFill="1" applyBorder="1" applyAlignment="1">
      <alignment horizontal="center"/>
    </xf>
    <xf numFmtId="0" fontId="12" fillId="10" borderId="15" xfId="0" applyFont="1" applyFill="1" applyBorder="1" applyAlignment="1">
      <alignment horizontal="center"/>
    </xf>
    <xf numFmtId="0" fontId="19" fillId="5" borderId="9" xfId="5" applyFont="1" applyFill="1" applyBorder="1" applyAlignment="1">
      <alignment horizontal="center" vertical="center"/>
    </xf>
    <xf numFmtId="0" fontId="19" fillId="5" borderId="14" xfId="5" applyFont="1" applyFill="1" applyBorder="1" applyAlignment="1">
      <alignment horizontal="center" vertical="center"/>
    </xf>
    <xf numFmtId="0" fontId="19" fillId="5" borderId="4" xfId="5" applyFont="1" applyFill="1" applyBorder="1" applyAlignment="1">
      <alignment horizontal="center" vertical="center"/>
    </xf>
    <xf numFmtId="0" fontId="20" fillId="0" borderId="9" xfId="5" applyFont="1" applyBorder="1" applyAlignment="1">
      <alignment horizontal="center" vertical="center" wrapText="1"/>
    </xf>
    <xf numFmtId="0" fontId="20" fillId="0" borderId="14" xfId="5" applyFont="1" applyBorder="1" applyAlignment="1">
      <alignment horizontal="center" vertical="center" wrapText="1"/>
    </xf>
    <xf numFmtId="0" fontId="20" fillId="0" borderId="4" xfId="5" applyFont="1" applyBorder="1" applyAlignment="1">
      <alignment horizontal="center" vertical="center" wrapText="1"/>
    </xf>
    <xf numFmtId="0" fontId="20" fillId="0" borderId="10" xfId="5" applyFont="1" applyBorder="1" applyAlignment="1">
      <alignment horizontal="left" vertical="center" wrapText="1"/>
    </xf>
    <xf numFmtId="0" fontId="20" fillId="0" borderId="8" xfId="5" applyFont="1" applyBorder="1" applyAlignment="1">
      <alignment horizontal="left" vertical="center" wrapText="1"/>
    </xf>
    <xf numFmtId="0" fontId="20" fillId="0" borderId="11" xfId="5" applyFont="1" applyBorder="1" applyAlignment="1">
      <alignment horizontal="left" vertical="center" wrapText="1"/>
    </xf>
    <xf numFmtId="0" fontId="20" fillId="0" borderId="10" xfId="5" applyFont="1" applyBorder="1" applyAlignment="1">
      <alignment horizontal="center" vertical="center" wrapText="1"/>
    </xf>
    <xf numFmtId="0" fontId="20" fillId="0" borderId="6" xfId="5" applyFont="1" applyBorder="1" applyAlignment="1">
      <alignment horizontal="center" vertical="center" wrapText="1"/>
    </xf>
    <xf numFmtId="0" fontId="20" fillId="0" borderId="12" xfId="5" applyFont="1" applyBorder="1" applyAlignment="1">
      <alignment horizontal="center" vertical="center" wrapText="1"/>
    </xf>
    <xf numFmtId="0" fontId="20" fillId="0" borderId="11" xfId="5" applyFont="1" applyBorder="1" applyAlignment="1">
      <alignment horizontal="center" wrapText="1"/>
    </xf>
    <xf numFmtId="0" fontId="20" fillId="0" borderId="16" xfId="5" applyFont="1" applyBorder="1" applyAlignment="1">
      <alignment horizontal="center" wrapText="1"/>
    </xf>
    <xf numFmtId="0" fontId="20" fillId="0" borderId="13" xfId="5" applyFont="1" applyBorder="1" applyAlignment="1">
      <alignment horizontal="center" wrapText="1"/>
    </xf>
    <xf numFmtId="0" fontId="21" fillId="0" borderId="15" xfId="5" applyFont="1" applyBorder="1" applyAlignment="1">
      <alignment horizontal="center" wrapText="1"/>
    </xf>
    <xf numFmtId="0" fontId="20" fillId="0" borderId="0" xfId="5" applyFont="1" applyAlignment="1">
      <alignment horizontal="center" wrapText="1"/>
    </xf>
    <xf numFmtId="0" fontId="20" fillId="0" borderId="15" xfId="5" applyFont="1" applyBorder="1" applyAlignment="1">
      <alignment horizontal="center" wrapText="1"/>
    </xf>
    <xf numFmtId="0" fontId="26" fillId="0" borderId="15" xfId="5" applyFont="1" applyBorder="1" applyAlignment="1">
      <alignment horizontal="center" wrapText="1"/>
    </xf>
    <xf numFmtId="0" fontId="20" fillId="0" borderId="9" xfId="0" applyFont="1" applyBorder="1" applyAlignment="1">
      <alignment wrapText="1"/>
    </xf>
    <xf numFmtId="0" fontId="20" fillId="0" borderId="1" xfId="0" applyFont="1" applyBorder="1" applyAlignment="1">
      <alignment horizontal="center" wrapText="1"/>
    </xf>
    <xf numFmtId="0" fontId="21" fillId="0" borderId="1" xfId="0" applyFont="1" applyBorder="1" applyAlignment="1">
      <alignment horizontal="center" wrapText="1"/>
    </xf>
    <xf numFmtId="0" fontId="22" fillId="0" borderId="1" xfId="0" applyFont="1" applyBorder="1" applyAlignment="1">
      <alignment horizontal="center" wrapText="1"/>
    </xf>
    <xf numFmtId="0" fontId="22" fillId="0" borderId="4" xfId="0" applyFont="1" applyBorder="1" applyAlignment="1">
      <alignment horizontal="center" wrapText="1"/>
    </xf>
    <xf numFmtId="0" fontId="22" fillId="0" borderId="14" xfId="0" applyFont="1" applyBorder="1" applyAlignment="1">
      <alignment horizontal="center" wrapText="1"/>
    </xf>
    <xf numFmtId="0" fontId="20" fillId="0" borderId="10" xfId="5" applyFont="1" applyBorder="1" applyAlignment="1">
      <alignment vertical="center" wrapText="1"/>
    </xf>
    <xf numFmtId="0" fontId="20" fillId="0" borderId="8" xfId="5" applyFont="1" applyBorder="1" applyAlignment="1">
      <alignment vertical="center" wrapText="1"/>
    </xf>
    <xf numFmtId="0" fontId="20" fillId="0" borderId="11" xfId="5" applyFont="1" applyBorder="1" applyAlignment="1">
      <alignment vertical="center" wrapText="1"/>
    </xf>
    <xf numFmtId="0" fontId="19" fillId="5" borderId="9" xfId="5" applyFont="1" applyFill="1" applyBorder="1" applyAlignment="1">
      <alignment horizontal="left" vertical="center"/>
    </xf>
    <xf numFmtId="0" fontId="19" fillId="5" borderId="14" xfId="5" applyFont="1" applyFill="1" applyBorder="1" applyAlignment="1">
      <alignment horizontal="left" vertical="center"/>
    </xf>
    <xf numFmtId="0" fontId="19" fillId="5" borderId="4" xfId="5" applyFont="1" applyFill="1" applyBorder="1" applyAlignment="1">
      <alignment horizontal="left" vertical="center"/>
    </xf>
    <xf numFmtId="0" fontId="27" fillId="0" borderId="10" xfId="5" applyFont="1" applyBorder="1" applyAlignment="1">
      <alignment horizontal="center" wrapText="1"/>
    </xf>
    <xf numFmtId="0" fontId="27" fillId="0" borderId="6" xfId="5" applyFont="1" applyBorder="1" applyAlignment="1">
      <alignment horizontal="center" wrapText="1"/>
    </xf>
    <xf numFmtId="0" fontId="20" fillId="0" borderId="8" xfId="5" applyFont="1" applyBorder="1" applyAlignment="1">
      <alignment horizontal="center" wrapText="1"/>
    </xf>
    <xf numFmtId="0" fontId="22" fillId="0" borderId="14" xfId="5" applyFont="1" applyBorder="1" applyAlignment="1">
      <alignment wrapText="1"/>
    </xf>
    <xf numFmtId="0" fontId="21" fillId="0" borderId="17" xfId="76" applyFont="1" applyBorder="1" applyAlignment="1">
      <alignment horizontal="center" wrapText="1"/>
    </xf>
    <xf numFmtId="0" fontId="21" fillId="0" borderId="18" xfId="77" applyFont="1" applyBorder="1" applyAlignment="1">
      <alignment horizontal="center" wrapText="1"/>
    </xf>
    <xf numFmtId="0" fontId="0" fillId="0" borderId="1" xfId="0" applyBorder="1" applyAlignment="1">
      <alignment horizontal="left" vertical="center" wrapText="1"/>
    </xf>
    <xf numFmtId="0" fontId="0" fillId="10" borderId="1" xfId="0" applyFill="1" applyBorder="1" applyAlignment="1">
      <alignment horizontal="left"/>
    </xf>
    <xf numFmtId="0" fontId="19" fillId="5" borderId="1" xfId="0" applyFont="1" applyFill="1" applyBorder="1" applyAlignment="1">
      <alignment horizontal="center" vertical="center"/>
    </xf>
    <xf numFmtId="0" fontId="20" fillId="0" borderId="1" xfId="0" applyFont="1" applyBorder="1" applyAlignment="1">
      <alignment horizontal="center" vertical="center" wrapText="1"/>
    </xf>
    <xf numFmtId="0" fontId="12" fillId="10" borderId="1" xfId="0" applyFont="1" applyFill="1" applyBorder="1" applyAlignment="1">
      <alignment horizontal="center"/>
    </xf>
    <xf numFmtId="0" fontId="21" fillId="0" borderId="15" xfId="5" applyFont="1" applyBorder="1" applyAlignment="1">
      <alignment horizontal="center"/>
    </xf>
    <xf numFmtId="0" fontId="30" fillId="8" borderId="1" xfId="0" applyFont="1" applyFill="1" applyBorder="1" applyAlignment="1">
      <alignment horizontal="center"/>
    </xf>
    <xf numFmtId="0" fontId="12" fillId="10" borderId="9" xfId="0" applyFont="1" applyFill="1" applyBorder="1" applyAlignment="1">
      <alignment horizontal="left"/>
    </xf>
    <xf numFmtId="0" fontId="12" fillId="10" borderId="14" xfId="0" applyFont="1" applyFill="1" applyBorder="1" applyAlignment="1">
      <alignment horizontal="left"/>
    </xf>
    <xf numFmtId="0" fontId="12" fillId="10" borderId="4" xfId="0" applyFont="1" applyFill="1" applyBorder="1" applyAlignment="1">
      <alignment horizontal="left"/>
    </xf>
    <xf numFmtId="0" fontId="30" fillId="10" borderId="9" xfId="0" applyFont="1" applyFill="1" applyBorder="1" applyAlignment="1">
      <alignment horizontal="center" vertical="center"/>
    </xf>
    <xf numFmtId="0" fontId="30" fillId="10" borderId="14" xfId="0" applyFont="1" applyFill="1" applyBorder="1" applyAlignment="1">
      <alignment horizontal="center" vertical="center"/>
    </xf>
    <xf numFmtId="0" fontId="30" fillId="10" borderId="4" xfId="0" applyFont="1" applyFill="1" applyBorder="1" applyAlignment="1">
      <alignment horizontal="center" vertical="center"/>
    </xf>
    <xf numFmtId="0" fontId="0" fillId="0" borderId="9" xfId="0" applyBorder="1" applyAlignment="1">
      <alignment horizontal="left" wrapText="1"/>
    </xf>
    <xf numFmtId="0" fontId="0" fillId="0" borderId="14" xfId="0" applyBorder="1" applyAlignment="1">
      <alignment horizontal="left"/>
    </xf>
    <xf numFmtId="0" fontId="0" fillId="0" borderId="4" xfId="0" applyBorder="1" applyAlignment="1">
      <alignment horizontal="left"/>
    </xf>
    <xf numFmtId="0" fontId="10" fillId="0" borderId="8" xfId="0" applyFont="1" applyBorder="1" applyAlignment="1">
      <alignment horizontal="left"/>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9" fillId="10" borderId="10"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9" fillId="10" borderId="11" xfId="0" applyFont="1" applyFill="1" applyBorder="1" applyAlignment="1">
      <alignment horizontal="left" vertical="center" wrapText="1"/>
    </xf>
    <xf numFmtId="0" fontId="9" fillId="10" borderId="9" xfId="0" applyFont="1" applyFill="1" applyBorder="1" applyAlignment="1">
      <alignment horizontal="center" wrapText="1"/>
    </xf>
    <xf numFmtId="0" fontId="9" fillId="10" borderId="14" xfId="0" applyFont="1" applyFill="1" applyBorder="1" applyAlignment="1">
      <alignment horizontal="center" wrapText="1"/>
    </xf>
    <xf numFmtId="0" fontId="9" fillId="10" borderId="4" xfId="0" applyFont="1" applyFill="1" applyBorder="1" applyAlignment="1">
      <alignment horizontal="center" wrapText="1"/>
    </xf>
    <xf numFmtId="0" fontId="8" fillId="4" borderId="1" xfId="0" applyFont="1" applyFill="1" applyBorder="1" applyAlignment="1">
      <alignment horizontal="center" wrapText="1"/>
    </xf>
    <xf numFmtId="0" fontId="8" fillId="2" borderId="1" xfId="0" applyFont="1" applyFill="1" applyBorder="1" applyAlignment="1">
      <alignment horizontal="center" vertical="center" wrapText="1"/>
    </xf>
    <xf numFmtId="0" fontId="28" fillId="0" borderId="0" xfId="0" applyFont="1" applyAlignment="1">
      <alignment horizontal="left" vertical="top" wrapText="1"/>
    </xf>
    <xf numFmtId="0" fontId="28" fillId="0" borderId="0" xfId="0" applyFont="1" applyAlignment="1">
      <alignment horizontal="left" vertical="top"/>
    </xf>
    <xf numFmtId="0" fontId="27" fillId="0" borderId="0" xfId="0" applyFont="1" applyAlignment="1">
      <alignment horizontal="left" vertical="top" wrapText="1"/>
    </xf>
    <xf numFmtId="0" fontId="30" fillId="10" borderId="9" xfId="0" applyFont="1" applyFill="1" applyBorder="1" applyAlignment="1">
      <alignment horizontal="center" vertical="center" wrapText="1"/>
    </xf>
    <xf numFmtId="0" fontId="30" fillId="10" borderId="14"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28" fillId="0" borderId="9" xfId="0" applyFont="1" applyBorder="1" applyAlignment="1">
      <alignment horizontal="left" vertical="center" wrapText="1"/>
    </xf>
    <xf numFmtId="0" fontId="28" fillId="0" borderId="14" xfId="0" applyFont="1" applyBorder="1" applyAlignment="1">
      <alignment horizontal="left" vertical="center" wrapText="1"/>
    </xf>
    <xf numFmtId="0" fontId="28" fillId="0" borderId="4" xfId="0" applyFont="1" applyBorder="1" applyAlignment="1">
      <alignment horizontal="left" vertical="center" wrapText="1"/>
    </xf>
    <xf numFmtId="0" fontId="48" fillId="26" borderId="1" xfId="0" applyFont="1" applyFill="1" applyBorder="1" applyAlignment="1">
      <alignment horizontal="center" wrapText="1"/>
    </xf>
    <xf numFmtId="0" fontId="28" fillId="0" borderId="6" xfId="0" applyFont="1" applyBorder="1" applyAlignment="1">
      <alignment horizontal="left" vertical="top" wrapText="1"/>
    </xf>
    <xf numFmtId="0" fontId="28" fillId="0" borderId="16" xfId="0" applyFont="1" applyBorder="1" applyAlignment="1">
      <alignment horizontal="left" vertical="top" wrapText="1"/>
    </xf>
    <xf numFmtId="0" fontId="28" fillId="0" borderId="12" xfId="0" applyFont="1" applyBorder="1" applyAlignment="1">
      <alignment horizontal="left" vertical="top" wrapText="1"/>
    </xf>
    <xf numFmtId="0" fontId="28" fillId="0" borderId="15" xfId="0" applyFont="1" applyBorder="1" applyAlignment="1">
      <alignment horizontal="left" vertical="top" wrapText="1"/>
    </xf>
    <xf numFmtId="0" fontId="28" fillId="0" borderId="13" xfId="0" applyFont="1" applyBorder="1" applyAlignment="1">
      <alignment horizontal="left" vertical="top"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top" wrapText="1"/>
    </xf>
    <xf numFmtId="0" fontId="8" fillId="0" borderId="1" xfId="0" applyFont="1" applyBorder="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54" fillId="10" borderId="1" xfId="0" applyFont="1" applyFill="1" applyBorder="1" applyAlignment="1">
      <alignment horizontal="center"/>
    </xf>
    <xf numFmtId="0" fontId="38" fillId="0" borderId="10" xfId="0" applyFont="1" applyBorder="1" applyAlignment="1">
      <alignment horizontal="left" vertical="center" wrapText="1"/>
    </xf>
    <xf numFmtId="0" fontId="38" fillId="0" borderId="8" xfId="0" applyFont="1" applyBorder="1" applyAlignment="1">
      <alignment horizontal="left" vertical="center" wrapText="1"/>
    </xf>
    <xf numFmtId="0" fontId="38" fillId="0" borderId="6" xfId="0" applyFont="1" applyBorder="1" applyAlignment="1">
      <alignment horizontal="left" vertical="center" wrapText="1"/>
    </xf>
    <xf numFmtId="0" fontId="38" fillId="0" borderId="0" xfId="0" applyFont="1" applyAlignment="1">
      <alignment horizontal="left" vertical="center" wrapText="1"/>
    </xf>
    <xf numFmtId="0" fontId="38" fillId="0" borderId="12" xfId="0" applyFont="1" applyBorder="1" applyAlignment="1">
      <alignment horizontal="left" vertical="center" wrapText="1"/>
    </xf>
    <xf numFmtId="0" fontId="38" fillId="0" borderId="15" xfId="0" applyFont="1" applyBorder="1" applyAlignment="1">
      <alignment horizontal="left" vertical="center" wrapText="1"/>
    </xf>
    <xf numFmtId="0" fontId="30" fillId="2" borderId="3" xfId="0" applyFont="1" applyFill="1" applyBorder="1" applyAlignment="1">
      <alignment horizontal="center" wrapText="1"/>
    </xf>
    <xf numFmtId="0" fontId="30" fillId="0" borderId="9" xfId="0" applyFont="1" applyBorder="1" applyAlignment="1">
      <alignment horizontal="center"/>
    </xf>
    <xf numFmtId="0" fontId="30" fillId="0" borderId="4" xfId="0" applyFont="1" applyBorder="1" applyAlignment="1">
      <alignment horizontal="center"/>
    </xf>
    <xf numFmtId="0" fontId="31" fillId="0" borderId="1" xfId="0" applyFont="1" applyBorder="1" applyAlignment="1">
      <alignment horizontal="center" wrapText="1"/>
    </xf>
    <xf numFmtId="0" fontId="30" fillId="0" borderId="1" xfId="0" applyFont="1" applyBorder="1" applyAlignment="1">
      <alignment horizontal="center" vertical="top" wrapText="1"/>
    </xf>
    <xf numFmtId="0" fontId="38" fillId="0" borderId="1" xfId="0" applyFont="1" applyBorder="1"/>
    <xf numFmtId="0" fontId="28" fillId="0" borderId="10" xfId="0" applyFont="1" applyBorder="1" applyAlignment="1">
      <alignment horizontal="left" vertical="top" wrapText="1"/>
    </xf>
    <xf numFmtId="0" fontId="28" fillId="0" borderId="8" xfId="0" applyFont="1" applyBorder="1" applyAlignment="1">
      <alignment horizontal="left" vertical="top" wrapText="1"/>
    </xf>
    <xf numFmtId="0" fontId="28" fillId="0" borderId="11" xfId="0" applyFont="1" applyBorder="1" applyAlignment="1">
      <alignment horizontal="left" vertical="top" wrapText="1"/>
    </xf>
    <xf numFmtId="0" fontId="28" fillId="0" borderId="1" xfId="0" applyFont="1" applyBorder="1" applyAlignment="1">
      <alignment horizontal="left" vertical="top" wrapText="1"/>
    </xf>
    <xf numFmtId="0" fontId="9" fillId="26" borderId="9" xfId="0" applyFont="1" applyFill="1" applyBorder="1" applyAlignment="1">
      <alignment vertical="center"/>
    </xf>
    <xf numFmtId="1" fontId="9" fillId="26" borderId="14" xfId="0" applyNumberFormat="1" applyFont="1" applyFill="1" applyBorder="1" applyAlignment="1">
      <alignment horizontal="center" vertical="center"/>
    </xf>
    <xf numFmtId="2" fontId="9" fillId="26" borderId="14" xfId="0" applyNumberFormat="1" applyFont="1" applyFill="1" applyBorder="1" applyAlignment="1">
      <alignment horizontal="center" vertical="center"/>
    </xf>
    <xf numFmtId="0" fontId="9" fillId="26" borderId="1" xfId="0" applyFont="1" applyFill="1" applyBorder="1" applyAlignment="1">
      <alignment horizontal="center" vertical="center"/>
    </xf>
    <xf numFmtId="0" fontId="16" fillId="0" borderId="0" xfId="0" applyFont="1" applyAlignment="1">
      <alignmen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cellXfs>
  <cellStyles count="130">
    <cellStyle name="Comma" xfId="128" builtinId="3"/>
    <cellStyle name="Followed Hyperlink" xfId="1" builtinId="9" hidden="1"/>
    <cellStyle name="Followed Hyperlink" xfId="2" builtinId="9" hidden="1"/>
    <cellStyle name="Followed Hyperlink" xfId="3" builtinId="9" hidden="1"/>
    <cellStyle name="Followed Hyperlink" xfId="4" builtinId="9" hidden="1"/>
    <cellStyle name="Hyperlink" xfId="127" builtinId="8"/>
    <cellStyle name="Normal" xfId="0" builtinId="0"/>
    <cellStyle name="Normal 2" xfId="5" xr:uid="{00000000-0005-0000-0000-000007000000}"/>
    <cellStyle name="Normal 3" xfId="6" xr:uid="{00000000-0005-0000-0000-000008000000}"/>
    <cellStyle name="Normal 4" xfId="7" xr:uid="{00000000-0005-0000-0000-000009000000}"/>
    <cellStyle name="Normal_EQ.2.8" xfId="122" xr:uid="{00000000-0005-0000-0000-00000A000000}"/>
    <cellStyle name="Percent" xfId="129" builtinId="5"/>
    <cellStyle name="style1558984211074" xfId="8" xr:uid="{00000000-0005-0000-0000-00000C000000}"/>
    <cellStyle name="style1558984211136" xfId="9" xr:uid="{00000000-0005-0000-0000-00000D000000}"/>
    <cellStyle name="style1558984211205" xfId="10" xr:uid="{00000000-0005-0000-0000-00000E000000}"/>
    <cellStyle name="style1558984211274" xfId="11" xr:uid="{00000000-0005-0000-0000-00000F000000}"/>
    <cellStyle name="style1558984211490" xfId="12" xr:uid="{00000000-0005-0000-0000-000010000000}"/>
    <cellStyle name="style1558984211553" xfId="13" xr:uid="{00000000-0005-0000-0000-000011000000}"/>
    <cellStyle name="style1558984211638" xfId="14" xr:uid="{00000000-0005-0000-0000-000012000000}"/>
    <cellStyle name="style1558984211722" xfId="15" xr:uid="{00000000-0005-0000-0000-000013000000}"/>
    <cellStyle name="style1558984212239" xfId="16" xr:uid="{00000000-0005-0000-0000-000014000000}"/>
    <cellStyle name="style1558984212292" xfId="17" xr:uid="{00000000-0005-0000-0000-000015000000}"/>
    <cellStyle name="style1558984212361" xfId="18" xr:uid="{00000000-0005-0000-0000-000016000000}"/>
    <cellStyle name="style1558984212424" xfId="19" xr:uid="{00000000-0005-0000-0000-000017000000}"/>
    <cellStyle name="style1558984212493" xfId="20" xr:uid="{00000000-0005-0000-0000-000018000000}"/>
    <cellStyle name="style1558984212540" xfId="21" xr:uid="{00000000-0005-0000-0000-000019000000}"/>
    <cellStyle name="style1558984212593" xfId="22" xr:uid="{00000000-0005-0000-0000-00001A000000}"/>
    <cellStyle name="style1558984212640" xfId="23" xr:uid="{00000000-0005-0000-0000-00001B000000}"/>
    <cellStyle name="style1558984212730" xfId="24" xr:uid="{00000000-0005-0000-0000-00001C000000}"/>
    <cellStyle name="style1558984212790" xfId="25" xr:uid="{00000000-0005-0000-0000-00001D000000}"/>
    <cellStyle name="style1558984212847" xfId="26" xr:uid="{00000000-0005-0000-0000-00001E000000}"/>
    <cellStyle name="style1558984212907" xfId="27" xr:uid="{00000000-0005-0000-0000-00001F000000}"/>
    <cellStyle name="style1558984212964" xfId="28" xr:uid="{00000000-0005-0000-0000-000020000000}"/>
    <cellStyle name="style1558984213015" xfId="29" xr:uid="{00000000-0005-0000-0000-000021000000}"/>
    <cellStyle name="style1558984213064" xfId="30" xr:uid="{00000000-0005-0000-0000-000022000000}"/>
    <cellStyle name="style1558984213111" xfId="31" xr:uid="{00000000-0005-0000-0000-000023000000}"/>
    <cellStyle name="style1558985067197" xfId="32" xr:uid="{00000000-0005-0000-0000-000024000000}"/>
    <cellStyle name="style1558985067250" xfId="33" xr:uid="{00000000-0005-0000-0000-000025000000}"/>
    <cellStyle name="style1558985067319" xfId="34" xr:uid="{00000000-0005-0000-0000-000026000000}"/>
    <cellStyle name="style1558985067366" xfId="35" xr:uid="{00000000-0005-0000-0000-000027000000}"/>
    <cellStyle name="style1558985067435" xfId="36" xr:uid="{00000000-0005-0000-0000-000028000000}"/>
    <cellStyle name="style1558985067497" xfId="37" xr:uid="{00000000-0005-0000-0000-000029000000}"/>
    <cellStyle name="style1558985067568" xfId="38" xr:uid="{00000000-0005-0000-0000-00002A000000}"/>
    <cellStyle name="style1558985067622" xfId="39" xr:uid="{00000000-0005-0000-0000-00002B000000}"/>
    <cellStyle name="style1558985108977" xfId="40" xr:uid="{00000000-0005-0000-0000-00002C000000}"/>
    <cellStyle name="style1558985109015" xfId="41" xr:uid="{00000000-0005-0000-0000-00002D000000}"/>
    <cellStyle name="style1558985109077" xfId="42" xr:uid="{00000000-0005-0000-0000-00002E000000}"/>
    <cellStyle name="style1558985109130" xfId="43" xr:uid="{00000000-0005-0000-0000-00002F000000}"/>
    <cellStyle name="style1558985109184" xfId="44" xr:uid="{00000000-0005-0000-0000-000030000000}"/>
    <cellStyle name="style1558985109231" xfId="45" xr:uid="{00000000-0005-0000-0000-000031000000}"/>
    <cellStyle name="style1558985109284" xfId="46" xr:uid="{00000000-0005-0000-0000-000032000000}"/>
    <cellStyle name="style1558985109331" xfId="47" xr:uid="{00000000-0005-0000-0000-000033000000}"/>
    <cellStyle name="style1558985129499" xfId="48" xr:uid="{00000000-0005-0000-0000-000034000000}"/>
    <cellStyle name="style1558985129562" xfId="49" xr:uid="{00000000-0005-0000-0000-000035000000}"/>
    <cellStyle name="style1558985129600" xfId="50" xr:uid="{00000000-0005-0000-0000-000036000000}"/>
    <cellStyle name="style1558985129662" xfId="51" xr:uid="{00000000-0005-0000-0000-000037000000}"/>
    <cellStyle name="style1558985129716" xfId="52" xr:uid="{00000000-0005-0000-0000-000038000000}"/>
    <cellStyle name="style1558985129779" xfId="53" xr:uid="{00000000-0005-0000-0000-000039000000}"/>
    <cellStyle name="style1558985129838" xfId="54" xr:uid="{00000000-0005-0000-0000-00003A000000}"/>
    <cellStyle name="style1558985129894" xfId="55" xr:uid="{00000000-0005-0000-0000-00003B000000}"/>
    <cellStyle name="style1558985157657" xfId="56" xr:uid="{00000000-0005-0000-0000-00003C000000}"/>
    <cellStyle name="style1558985157711" xfId="57" xr:uid="{00000000-0005-0000-0000-00003D000000}"/>
    <cellStyle name="style1558985157757" xfId="58" xr:uid="{00000000-0005-0000-0000-00003E000000}"/>
    <cellStyle name="style1558985157811" xfId="59" xr:uid="{00000000-0005-0000-0000-00003F000000}"/>
    <cellStyle name="style1558985157858" xfId="60" xr:uid="{00000000-0005-0000-0000-000040000000}"/>
    <cellStyle name="style1558985157911" xfId="61" xr:uid="{00000000-0005-0000-0000-000041000000}"/>
    <cellStyle name="style1558985157958" xfId="62" xr:uid="{00000000-0005-0000-0000-000042000000}"/>
    <cellStyle name="style1558985158011" xfId="63" xr:uid="{00000000-0005-0000-0000-000043000000}"/>
    <cellStyle name="style1558985158058" xfId="64" xr:uid="{00000000-0005-0000-0000-000044000000}"/>
    <cellStyle name="style1558985158112" xfId="65" xr:uid="{00000000-0005-0000-0000-000045000000}"/>
    <cellStyle name="style1558985161526" xfId="66" xr:uid="{00000000-0005-0000-0000-000046000000}"/>
    <cellStyle name="style1558985161573" xfId="67" xr:uid="{00000000-0005-0000-0000-000047000000}"/>
    <cellStyle name="style1558985161626" xfId="68" xr:uid="{00000000-0005-0000-0000-000048000000}"/>
    <cellStyle name="style1558985161688" xfId="69" xr:uid="{00000000-0005-0000-0000-000049000000}"/>
    <cellStyle name="style1558985161726" xfId="70" xr:uid="{00000000-0005-0000-0000-00004A000000}"/>
    <cellStyle name="style1558985161773" xfId="71" xr:uid="{00000000-0005-0000-0000-00004B000000}"/>
    <cellStyle name="style1558985161827" xfId="72" xr:uid="{00000000-0005-0000-0000-00004C000000}"/>
    <cellStyle name="style1558985161889" xfId="73" xr:uid="{00000000-0005-0000-0000-00004D000000}"/>
    <cellStyle name="style1558985161974" xfId="74" xr:uid="{00000000-0005-0000-0000-00004E000000}"/>
    <cellStyle name="style1558985162043" xfId="75" xr:uid="{00000000-0005-0000-0000-00004F000000}"/>
    <cellStyle name="style1558985164960" xfId="76" xr:uid="{00000000-0005-0000-0000-000050000000}"/>
    <cellStyle name="style1558985165072" xfId="77" xr:uid="{00000000-0005-0000-0000-000051000000}"/>
    <cellStyle name="style1558985165618" xfId="78" xr:uid="{00000000-0005-0000-0000-000052000000}"/>
    <cellStyle name="style1558985165671" xfId="79" xr:uid="{00000000-0005-0000-0000-000053000000}"/>
    <cellStyle name="style1558985165718" xfId="80" xr:uid="{00000000-0005-0000-0000-000054000000}"/>
    <cellStyle name="style1558985165771" xfId="81" xr:uid="{00000000-0005-0000-0000-000055000000}"/>
    <cellStyle name="style1558985165818" xfId="82" xr:uid="{00000000-0005-0000-0000-000056000000}"/>
    <cellStyle name="style1558985165856" xfId="83" xr:uid="{00000000-0005-0000-0000-000057000000}"/>
    <cellStyle name="style1558985165903" xfId="84" xr:uid="{00000000-0005-0000-0000-000058000000}"/>
    <cellStyle name="style1558985165987" xfId="85" xr:uid="{00000000-0005-0000-0000-000059000000}"/>
    <cellStyle name="style1558985166054" xfId="86" xr:uid="{00000000-0005-0000-0000-00005A000000}"/>
    <cellStyle name="style1558985166101" xfId="87" xr:uid="{00000000-0005-0000-0000-00005B000000}"/>
    <cellStyle name="style1558985169517" xfId="88" xr:uid="{00000000-0005-0000-0000-00005C000000}"/>
    <cellStyle name="style1558985169548" xfId="89" xr:uid="{00000000-0005-0000-0000-00005D000000}"/>
    <cellStyle name="style1558985169611" xfId="90" xr:uid="{00000000-0005-0000-0000-00005E000000}"/>
    <cellStyle name="style1558985169664" xfId="91" xr:uid="{00000000-0005-0000-0000-00005F000000}"/>
    <cellStyle name="style1558985169718" xfId="92" xr:uid="{00000000-0005-0000-0000-000060000000}"/>
    <cellStyle name="style1558985169765" xfId="93" xr:uid="{00000000-0005-0000-0000-000061000000}"/>
    <cellStyle name="style1558985169821" xfId="94" xr:uid="{00000000-0005-0000-0000-000062000000}"/>
    <cellStyle name="style1558985169876" xfId="95" xr:uid="{00000000-0005-0000-0000-000063000000}"/>
    <cellStyle name="style1558985169932" xfId="96" xr:uid="{00000000-0005-0000-0000-000064000000}"/>
    <cellStyle name="style1558985169979" xfId="97" xr:uid="{00000000-0005-0000-0000-000065000000}"/>
    <cellStyle name="style1558985177701" xfId="98" xr:uid="{00000000-0005-0000-0000-000066000000}"/>
    <cellStyle name="style1558985177747" xfId="99" xr:uid="{00000000-0005-0000-0000-000067000000}"/>
    <cellStyle name="style1558985177801" xfId="100" xr:uid="{00000000-0005-0000-0000-000068000000}"/>
    <cellStyle name="style1558985177848" xfId="101" xr:uid="{00000000-0005-0000-0000-000069000000}"/>
    <cellStyle name="style1558985177901" xfId="102" xr:uid="{00000000-0005-0000-0000-00006A000000}"/>
    <cellStyle name="style1558985177948" xfId="103" xr:uid="{00000000-0005-0000-0000-00006B000000}"/>
    <cellStyle name="style1558985178001" xfId="104" xr:uid="{00000000-0005-0000-0000-00006C000000}"/>
    <cellStyle name="style1558985178064" xfId="105" xr:uid="{00000000-0005-0000-0000-00006D000000}"/>
    <cellStyle name="style1558985181863" xfId="106" xr:uid="{00000000-0005-0000-0000-00006E000000}"/>
    <cellStyle name="style1558985181901" xfId="107" xr:uid="{00000000-0005-0000-0000-00006F000000}"/>
    <cellStyle name="style1558985181963" xfId="108" xr:uid="{00000000-0005-0000-0000-000070000000}"/>
    <cellStyle name="style1558985182001" xfId="109" xr:uid="{00000000-0005-0000-0000-000071000000}"/>
    <cellStyle name="style1558985182064" xfId="110" xr:uid="{00000000-0005-0000-0000-000072000000}"/>
    <cellStyle name="style1558985182117" xfId="111" xr:uid="{00000000-0005-0000-0000-000073000000}"/>
    <cellStyle name="style1558985182164" xfId="112" xr:uid="{00000000-0005-0000-0000-000074000000}"/>
    <cellStyle name="style1558985182217" xfId="113" xr:uid="{00000000-0005-0000-0000-000075000000}"/>
    <cellStyle name="style1558985186538" xfId="114" xr:uid="{00000000-0005-0000-0000-000076000000}"/>
    <cellStyle name="style1558985186591" xfId="115" xr:uid="{00000000-0005-0000-0000-000077000000}"/>
    <cellStyle name="style1558985186638" xfId="116" xr:uid="{00000000-0005-0000-0000-000078000000}"/>
    <cellStyle name="style1558985186692" xfId="117" xr:uid="{00000000-0005-0000-0000-000079000000}"/>
    <cellStyle name="style1558985186754" xfId="118" xr:uid="{00000000-0005-0000-0000-00007A000000}"/>
    <cellStyle name="style1558985186806" xfId="119" xr:uid="{00000000-0005-0000-0000-00007B000000}"/>
    <cellStyle name="style1558985186861" xfId="120" xr:uid="{00000000-0005-0000-0000-00007C000000}"/>
    <cellStyle name="style1558985186904" xfId="121" xr:uid="{00000000-0005-0000-0000-00007D000000}"/>
    <cellStyle name="style1558985190312" xfId="123" xr:uid="{00000000-0005-0000-0000-00007E000000}"/>
    <cellStyle name="style1558985190379" xfId="124" xr:uid="{00000000-0005-0000-0000-00007F000000}"/>
    <cellStyle name="style1558985190434" xfId="125" xr:uid="{00000000-0005-0000-0000-000080000000}"/>
    <cellStyle name="style1558985190490" xfId="126" xr:uid="{00000000-0005-0000-0000-000081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39</xdr:row>
      <xdr:rowOff>0</xdr:rowOff>
    </xdr:from>
    <xdr:to>
      <xdr:col>5</xdr:col>
      <xdr:colOff>1593532</xdr:colOff>
      <xdr:row>73</xdr:row>
      <xdr:rowOff>5081</xdr:rowOff>
    </xdr:to>
    <xdr:pic>
      <xdr:nvPicPr>
        <xdr:cNvPr id="2" name="Picture 1">
          <a:extLst>
            <a:ext uri="{FF2B5EF4-FFF2-40B4-BE49-F238E27FC236}">
              <a16:creationId xmlns:a16="http://schemas.microsoft.com/office/drawing/2014/main" id="{333470C8-2837-8096-C102-E60D88CC4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10199688"/>
          <a:ext cx="5683250" cy="67538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7</xdr:row>
      <xdr:rowOff>10585</xdr:rowOff>
    </xdr:from>
    <xdr:to>
      <xdr:col>10</xdr:col>
      <xdr:colOff>430290</xdr:colOff>
      <xdr:row>20</xdr:row>
      <xdr:rowOff>178516</xdr:rowOff>
    </xdr:to>
    <xdr:pic>
      <xdr:nvPicPr>
        <xdr:cNvPr id="3" name="Picture 2">
          <a:extLst>
            <a:ext uri="{FF2B5EF4-FFF2-40B4-BE49-F238E27FC236}">
              <a16:creationId xmlns:a16="http://schemas.microsoft.com/office/drawing/2014/main" id="{6801DF6E-B06C-CB3B-D49D-F63EB122120A}"/>
            </a:ext>
          </a:extLst>
        </xdr:cNvPr>
        <xdr:cNvPicPr>
          <a:picLocks noChangeAspect="1"/>
        </xdr:cNvPicPr>
      </xdr:nvPicPr>
      <xdr:blipFill>
        <a:blip xmlns:r="http://schemas.openxmlformats.org/officeDocument/2006/relationships" r:embed="rId1"/>
        <a:stretch>
          <a:fillRect/>
        </a:stretch>
      </xdr:blipFill>
      <xdr:spPr>
        <a:xfrm>
          <a:off x="8477250" y="2815168"/>
          <a:ext cx="4493496" cy="3395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9524</xdr:colOff>
      <xdr:row>21</xdr:row>
      <xdr:rowOff>15875</xdr:rowOff>
    </xdr:from>
    <xdr:to>
      <xdr:col>9</xdr:col>
      <xdr:colOff>428624</xdr:colOff>
      <xdr:row>38</xdr:row>
      <xdr:rowOff>56891</xdr:rowOff>
    </xdr:to>
    <xdr:pic>
      <xdr:nvPicPr>
        <xdr:cNvPr id="2" name="Picture 1">
          <a:extLst>
            <a:ext uri="{FF2B5EF4-FFF2-40B4-BE49-F238E27FC236}">
              <a16:creationId xmlns:a16="http://schemas.microsoft.com/office/drawing/2014/main" id="{588E1405-7BAC-1338-52CE-AC51D0C83E44}"/>
            </a:ext>
          </a:extLst>
        </xdr:cNvPr>
        <xdr:cNvPicPr>
          <a:picLocks noChangeAspect="1"/>
        </xdr:cNvPicPr>
      </xdr:nvPicPr>
      <xdr:blipFill>
        <a:blip xmlns:r="http://schemas.openxmlformats.org/officeDocument/2006/relationships" r:embed="rId1"/>
        <a:stretch>
          <a:fillRect/>
        </a:stretch>
      </xdr:blipFill>
      <xdr:spPr>
        <a:xfrm>
          <a:off x="8375649" y="5937250"/>
          <a:ext cx="2466975" cy="3549391"/>
        </a:xfrm>
        <a:prstGeom prst="rect">
          <a:avLst/>
        </a:prstGeom>
      </xdr:spPr>
    </xdr:pic>
    <xdr:clientData/>
  </xdr:twoCellAnchor>
  <xdr:twoCellAnchor editAs="oneCell">
    <xdr:from>
      <xdr:col>5</xdr:col>
      <xdr:colOff>356472</xdr:colOff>
      <xdr:row>3</xdr:row>
      <xdr:rowOff>579437</xdr:rowOff>
    </xdr:from>
    <xdr:to>
      <xdr:col>9</xdr:col>
      <xdr:colOff>684184</xdr:colOff>
      <xdr:row>18</xdr:row>
      <xdr:rowOff>0</xdr:rowOff>
    </xdr:to>
    <xdr:pic>
      <xdr:nvPicPr>
        <xdr:cNvPr id="3" name="Picture 2">
          <a:extLst>
            <a:ext uri="{FF2B5EF4-FFF2-40B4-BE49-F238E27FC236}">
              <a16:creationId xmlns:a16="http://schemas.microsoft.com/office/drawing/2014/main" id="{72B79DB3-217F-3A22-BF75-7FAC8A7D014C}"/>
            </a:ext>
          </a:extLst>
        </xdr:cNvPr>
        <xdr:cNvPicPr>
          <a:picLocks noChangeAspect="1"/>
        </xdr:cNvPicPr>
      </xdr:nvPicPr>
      <xdr:blipFill>
        <a:blip xmlns:r="http://schemas.openxmlformats.org/officeDocument/2006/relationships" r:embed="rId2"/>
        <a:stretch>
          <a:fillRect/>
        </a:stretch>
      </xdr:blipFill>
      <xdr:spPr>
        <a:xfrm>
          <a:off x="8071722" y="1186656"/>
          <a:ext cx="3089962" cy="4052094"/>
        </a:xfrm>
        <a:prstGeom prst="rect">
          <a:avLst/>
        </a:prstGeom>
      </xdr:spPr>
    </xdr:pic>
    <xdr:clientData/>
  </xdr:twoCellAnchor>
  <xdr:twoCellAnchor editAs="oneCell">
    <xdr:from>
      <xdr:col>6</xdr:col>
      <xdr:colOff>0</xdr:colOff>
      <xdr:row>43</xdr:row>
      <xdr:rowOff>1</xdr:rowOff>
    </xdr:from>
    <xdr:to>
      <xdr:col>12</xdr:col>
      <xdr:colOff>130198</xdr:colOff>
      <xdr:row>61</xdr:row>
      <xdr:rowOff>166687</xdr:rowOff>
    </xdr:to>
    <xdr:pic>
      <xdr:nvPicPr>
        <xdr:cNvPr id="4" name="Picture 3">
          <a:extLst>
            <a:ext uri="{FF2B5EF4-FFF2-40B4-BE49-F238E27FC236}">
              <a16:creationId xmlns:a16="http://schemas.microsoft.com/office/drawing/2014/main" id="{6054CDE6-6CA5-153E-7666-A0680909D8F8}"/>
            </a:ext>
          </a:extLst>
        </xdr:cNvPr>
        <xdr:cNvPicPr>
          <a:picLocks noChangeAspect="1"/>
        </xdr:cNvPicPr>
      </xdr:nvPicPr>
      <xdr:blipFill>
        <a:blip xmlns:r="http://schemas.openxmlformats.org/officeDocument/2006/relationships" r:embed="rId3"/>
        <a:stretch>
          <a:fillRect/>
        </a:stretch>
      </xdr:blipFill>
      <xdr:spPr>
        <a:xfrm>
          <a:off x="8405813" y="10298907"/>
          <a:ext cx="4273573" cy="3809999"/>
        </a:xfrm>
        <a:prstGeom prst="rect">
          <a:avLst/>
        </a:prstGeom>
      </xdr:spPr>
    </xdr:pic>
    <xdr:clientData/>
  </xdr:twoCellAnchor>
  <xdr:twoCellAnchor editAs="oneCell">
    <xdr:from>
      <xdr:col>6</xdr:col>
      <xdr:colOff>642939</xdr:colOff>
      <xdr:row>65</xdr:row>
      <xdr:rowOff>11906</xdr:rowOff>
    </xdr:from>
    <xdr:to>
      <xdr:col>10</xdr:col>
      <xdr:colOff>659086</xdr:colOff>
      <xdr:row>82</xdr:row>
      <xdr:rowOff>190500</xdr:rowOff>
    </xdr:to>
    <xdr:pic>
      <xdr:nvPicPr>
        <xdr:cNvPr id="5" name="Picture 4">
          <a:extLst>
            <a:ext uri="{FF2B5EF4-FFF2-40B4-BE49-F238E27FC236}">
              <a16:creationId xmlns:a16="http://schemas.microsoft.com/office/drawing/2014/main" id="{EA6F131F-BF95-E1BC-8649-F3C24F17283E}"/>
            </a:ext>
          </a:extLst>
        </xdr:cNvPr>
        <xdr:cNvPicPr>
          <a:picLocks noChangeAspect="1"/>
        </xdr:cNvPicPr>
      </xdr:nvPicPr>
      <xdr:blipFill>
        <a:blip xmlns:r="http://schemas.openxmlformats.org/officeDocument/2006/relationships" r:embed="rId4"/>
        <a:stretch>
          <a:fillRect/>
        </a:stretch>
      </xdr:blipFill>
      <xdr:spPr>
        <a:xfrm>
          <a:off x="9048752" y="14763750"/>
          <a:ext cx="2778397" cy="3619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11</xdr:col>
      <xdr:colOff>282811</xdr:colOff>
      <xdr:row>11</xdr:row>
      <xdr:rowOff>137584</xdr:rowOff>
    </xdr:to>
    <xdr:pic>
      <xdr:nvPicPr>
        <xdr:cNvPr id="2" name="Picture 1">
          <a:extLst>
            <a:ext uri="{FF2B5EF4-FFF2-40B4-BE49-F238E27FC236}">
              <a16:creationId xmlns:a16="http://schemas.microsoft.com/office/drawing/2014/main" id="{428AAFFA-513B-487B-820A-2D5FFB58F667}"/>
            </a:ext>
          </a:extLst>
        </xdr:cNvPr>
        <xdr:cNvPicPr>
          <a:picLocks noChangeAspect="1"/>
        </xdr:cNvPicPr>
      </xdr:nvPicPr>
      <xdr:blipFill>
        <a:blip xmlns:r="http://schemas.openxmlformats.org/officeDocument/2006/relationships" r:embed="rId1"/>
        <a:stretch>
          <a:fillRect/>
        </a:stretch>
      </xdr:blipFill>
      <xdr:spPr>
        <a:xfrm>
          <a:off x="9652000" y="804333"/>
          <a:ext cx="3034478" cy="3979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653142</xdr:colOff>
      <xdr:row>5</xdr:row>
      <xdr:rowOff>27214</xdr:rowOff>
    </xdr:from>
    <xdr:to>
      <xdr:col>16</xdr:col>
      <xdr:colOff>13606</xdr:colOff>
      <xdr:row>18</xdr:row>
      <xdr:rowOff>1771196</xdr:rowOff>
    </xdr:to>
    <xdr:pic>
      <xdr:nvPicPr>
        <xdr:cNvPr id="2" name="Picture 1">
          <a:extLst>
            <a:ext uri="{FF2B5EF4-FFF2-40B4-BE49-F238E27FC236}">
              <a16:creationId xmlns:a16="http://schemas.microsoft.com/office/drawing/2014/main" id="{C590F363-CD00-9290-1739-6464D63D4C97}"/>
            </a:ext>
          </a:extLst>
        </xdr:cNvPr>
        <xdr:cNvPicPr>
          <a:picLocks noChangeAspect="1"/>
        </xdr:cNvPicPr>
      </xdr:nvPicPr>
      <xdr:blipFill>
        <a:blip xmlns:r="http://schemas.openxmlformats.org/officeDocument/2006/relationships" r:embed="rId1"/>
        <a:stretch>
          <a:fillRect/>
        </a:stretch>
      </xdr:blipFill>
      <xdr:spPr>
        <a:xfrm>
          <a:off x="17294678" y="3537857"/>
          <a:ext cx="3442607" cy="5429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12</xdr:col>
      <xdr:colOff>647700</xdr:colOff>
      <xdr:row>15</xdr:row>
      <xdr:rowOff>22021</xdr:rowOff>
    </xdr:to>
    <xdr:pic>
      <xdr:nvPicPr>
        <xdr:cNvPr id="2" name="Picture 1">
          <a:extLst>
            <a:ext uri="{FF2B5EF4-FFF2-40B4-BE49-F238E27FC236}">
              <a16:creationId xmlns:a16="http://schemas.microsoft.com/office/drawing/2014/main" id="{4DE1E5CD-9873-DB57-0587-9A495B1498D3}"/>
            </a:ext>
          </a:extLst>
        </xdr:cNvPr>
        <xdr:cNvPicPr>
          <a:picLocks noChangeAspect="1"/>
        </xdr:cNvPicPr>
      </xdr:nvPicPr>
      <xdr:blipFill>
        <a:blip xmlns:r="http://schemas.openxmlformats.org/officeDocument/2006/relationships" r:embed="rId1"/>
        <a:stretch>
          <a:fillRect/>
        </a:stretch>
      </xdr:blipFill>
      <xdr:spPr>
        <a:xfrm>
          <a:off x="6057900" y="628650"/>
          <a:ext cx="6134100" cy="3127171"/>
        </a:xfrm>
        <a:prstGeom prst="rect">
          <a:avLst/>
        </a:prstGeom>
      </xdr:spPr>
    </xdr:pic>
    <xdr:clientData/>
  </xdr:twoCellAnchor>
  <xdr:twoCellAnchor editAs="oneCell">
    <xdr:from>
      <xdr:col>4</xdr:col>
      <xdr:colOff>0</xdr:colOff>
      <xdr:row>16</xdr:row>
      <xdr:rowOff>0</xdr:rowOff>
    </xdr:from>
    <xdr:to>
      <xdr:col>13</xdr:col>
      <xdr:colOff>187</xdr:colOff>
      <xdr:row>35</xdr:row>
      <xdr:rowOff>83344</xdr:rowOff>
    </xdr:to>
    <xdr:pic>
      <xdr:nvPicPr>
        <xdr:cNvPr id="3" name="Picture 2">
          <a:extLst>
            <a:ext uri="{FF2B5EF4-FFF2-40B4-BE49-F238E27FC236}">
              <a16:creationId xmlns:a16="http://schemas.microsoft.com/office/drawing/2014/main" id="{D522A92B-7A39-14D4-3937-225AA40EB97A}"/>
            </a:ext>
          </a:extLst>
        </xdr:cNvPr>
        <xdr:cNvPicPr>
          <a:picLocks noChangeAspect="1"/>
        </xdr:cNvPicPr>
      </xdr:nvPicPr>
      <xdr:blipFill>
        <a:blip xmlns:r="http://schemas.openxmlformats.org/officeDocument/2006/relationships" r:embed="rId2"/>
        <a:stretch>
          <a:fillRect/>
        </a:stretch>
      </xdr:blipFill>
      <xdr:spPr>
        <a:xfrm>
          <a:off x="6072188" y="3833813"/>
          <a:ext cx="6205044" cy="3929062"/>
        </a:xfrm>
        <a:prstGeom prst="rect">
          <a:avLst/>
        </a:prstGeom>
      </xdr:spPr>
    </xdr:pic>
    <xdr:clientData/>
  </xdr:twoCellAnchor>
  <xdr:twoCellAnchor editAs="oneCell">
    <xdr:from>
      <xdr:col>4</xdr:col>
      <xdr:colOff>0</xdr:colOff>
      <xdr:row>114</xdr:row>
      <xdr:rowOff>1</xdr:rowOff>
    </xdr:from>
    <xdr:to>
      <xdr:col>9</xdr:col>
      <xdr:colOff>204107</xdr:colOff>
      <xdr:row>139</xdr:row>
      <xdr:rowOff>18605</xdr:rowOff>
    </xdr:to>
    <xdr:pic>
      <xdr:nvPicPr>
        <xdr:cNvPr id="4" name="Picture 3">
          <a:extLst>
            <a:ext uri="{FF2B5EF4-FFF2-40B4-BE49-F238E27FC236}">
              <a16:creationId xmlns:a16="http://schemas.microsoft.com/office/drawing/2014/main" id="{914E8F33-BA0F-5584-1BEC-A4C301F83939}"/>
            </a:ext>
          </a:extLst>
        </xdr:cNvPr>
        <xdr:cNvPicPr>
          <a:picLocks noChangeAspect="1"/>
        </xdr:cNvPicPr>
      </xdr:nvPicPr>
      <xdr:blipFill>
        <a:blip xmlns:r="http://schemas.openxmlformats.org/officeDocument/2006/relationships" r:embed="rId3"/>
        <a:stretch>
          <a:fillRect/>
        </a:stretch>
      </xdr:blipFill>
      <xdr:spPr>
        <a:xfrm>
          <a:off x="6041571" y="15294430"/>
          <a:ext cx="3605893" cy="5121282"/>
        </a:xfrm>
        <a:prstGeom prst="rect">
          <a:avLst/>
        </a:prstGeom>
      </xdr:spPr>
    </xdr:pic>
    <xdr:clientData/>
  </xdr:twoCellAnchor>
  <xdr:twoCellAnchor editAs="oneCell">
    <xdr:from>
      <xdr:col>3</xdr:col>
      <xdr:colOff>666750</xdr:colOff>
      <xdr:row>61</xdr:row>
      <xdr:rowOff>27215</xdr:rowOff>
    </xdr:from>
    <xdr:to>
      <xdr:col>9</xdr:col>
      <xdr:colOff>255636</xdr:colOff>
      <xdr:row>85</xdr:row>
      <xdr:rowOff>190500</xdr:rowOff>
    </xdr:to>
    <xdr:pic>
      <xdr:nvPicPr>
        <xdr:cNvPr id="5" name="Picture 4">
          <a:extLst>
            <a:ext uri="{FF2B5EF4-FFF2-40B4-BE49-F238E27FC236}">
              <a16:creationId xmlns:a16="http://schemas.microsoft.com/office/drawing/2014/main" id="{C642F8F6-F87F-ACE1-418A-08F2B0C2C0D0}"/>
            </a:ext>
          </a:extLst>
        </xdr:cNvPr>
        <xdr:cNvPicPr>
          <a:picLocks noChangeAspect="1"/>
        </xdr:cNvPicPr>
      </xdr:nvPicPr>
      <xdr:blipFill>
        <a:blip xmlns:r="http://schemas.openxmlformats.org/officeDocument/2006/relationships" r:embed="rId4"/>
        <a:stretch>
          <a:fillRect/>
        </a:stretch>
      </xdr:blipFill>
      <xdr:spPr>
        <a:xfrm>
          <a:off x="6027964" y="8586108"/>
          <a:ext cx="3671029" cy="5061856"/>
        </a:xfrm>
        <a:prstGeom prst="rect">
          <a:avLst/>
        </a:prstGeom>
      </xdr:spPr>
    </xdr:pic>
    <xdr:clientData/>
  </xdr:twoCellAnchor>
  <xdr:twoCellAnchor editAs="oneCell">
    <xdr:from>
      <xdr:col>3</xdr:col>
      <xdr:colOff>530677</xdr:colOff>
      <xdr:row>39</xdr:row>
      <xdr:rowOff>27214</xdr:rowOff>
    </xdr:from>
    <xdr:to>
      <xdr:col>7</xdr:col>
      <xdr:colOff>600387</xdr:colOff>
      <xdr:row>57</xdr:row>
      <xdr:rowOff>0</xdr:rowOff>
    </xdr:to>
    <xdr:pic>
      <xdr:nvPicPr>
        <xdr:cNvPr id="6" name="Picture 5">
          <a:extLst>
            <a:ext uri="{FF2B5EF4-FFF2-40B4-BE49-F238E27FC236}">
              <a16:creationId xmlns:a16="http://schemas.microsoft.com/office/drawing/2014/main" id="{BC0E8478-6F4D-D532-D9EC-C007921EA0A9}"/>
            </a:ext>
          </a:extLst>
        </xdr:cNvPr>
        <xdr:cNvPicPr>
          <a:picLocks noChangeAspect="1"/>
        </xdr:cNvPicPr>
      </xdr:nvPicPr>
      <xdr:blipFill>
        <a:blip xmlns:r="http://schemas.openxmlformats.org/officeDocument/2006/relationships" r:embed="rId5"/>
        <a:stretch>
          <a:fillRect/>
        </a:stretch>
      </xdr:blipFill>
      <xdr:spPr>
        <a:xfrm>
          <a:off x="5891891" y="8586107"/>
          <a:ext cx="2791139" cy="3646714"/>
        </a:xfrm>
        <a:prstGeom prst="rect">
          <a:avLst/>
        </a:prstGeom>
      </xdr:spPr>
    </xdr:pic>
    <xdr:clientData/>
  </xdr:twoCellAnchor>
  <xdr:twoCellAnchor editAs="oneCell">
    <xdr:from>
      <xdr:col>3</xdr:col>
      <xdr:colOff>666750</xdr:colOff>
      <xdr:row>88</xdr:row>
      <xdr:rowOff>163285</xdr:rowOff>
    </xdr:from>
    <xdr:to>
      <xdr:col>10</xdr:col>
      <xdr:colOff>95250</xdr:colOff>
      <xdr:row>108</xdr:row>
      <xdr:rowOff>179326</xdr:rowOff>
    </xdr:to>
    <xdr:pic>
      <xdr:nvPicPr>
        <xdr:cNvPr id="8" name="Picture 7">
          <a:extLst>
            <a:ext uri="{FF2B5EF4-FFF2-40B4-BE49-F238E27FC236}">
              <a16:creationId xmlns:a16="http://schemas.microsoft.com/office/drawing/2014/main" id="{6A5F1BFD-A7FC-BE8D-B493-9265EB5F0EAF}"/>
            </a:ext>
          </a:extLst>
        </xdr:cNvPr>
        <xdr:cNvPicPr>
          <a:picLocks noChangeAspect="1"/>
        </xdr:cNvPicPr>
      </xdr:nvPicPr>
      <xdr:blipFill>
        <a:blip xmlns:r="http://schemas.openxmlformats.org/officeDocument/2006/relationships" r:embed="rId6"/>
        <a:stretch>
          <a:fillRect/>
        </a:stretch>
      </xdr:blipFill>
      <xdr:spPr>
        <a:xfrm>
          <a:off x="6027964" y="18723428"/>
          <a:ext cx="4191000" cy="40981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jali\Downloads\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4"/>
      <sheetName val="GOAL 2"/>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D3" t="str">
            <v>UNSD Indicator Codes†</v>
          </cell>
        </row>
        <row r="5">
          <cell r="B5" t="str">
            <v>1.1 By 2030, eradicate extreme poverty for all people everywhere, currently measured as people living on less than $1.25 a day</v>
          </cell>
          <cell r="C5" t="str">
            <v>1.1.1 Proportion of the population living below the international poverty line by sex, age, employment status and geographic location (urban/rural)</v>
          </cell>
          <cell r="D5" t="str">
            <v>C010101</v>
          </cell>
        </row>
        <row r="6">
          <cell r="B6" t="str">
            <v>1.2 By 2030, reduce at least by half the proportion of men, women and children of all ages living in poverty in all its dimensions according to national definitions</v>
          </cell>
          <cell r="C6" t="str">
            <v>1.2.1 Proportion of population living below the national poverty line, by sex and age</v>
          </cell>
          <cell r="D6" t="str">
            <v>C010201</v>
          </cell>
        </row>
        <row r="7">
          <cell r="C7" t="str">
            <v>1.2.2 Proportion of men, women and children of all ages living in poverty in all its dimensions according to national definitions</v>
          </cell>
          <cell r="D7" t="str">
            <v>C010202</v>
          </cell>
        </row>
        <row r="8">
          <cell r="B8" t="str">
            <v>1.3 Implement nationally appropriate social protection systems and measures for all, including floors, and by 2030 achieve substantial coverage of the poor and the vulnerable</v>
          </cell>
          <cell r="C8" t="str">
            <v>1.3.1 Proportion of population covered by social protection floors/systems, by sex, distinguishing children, unemployed persons, older persons, persons with disabilities, pregnant women, newborns, work-injury victims and the poor and the vulnerable</v>
          </cell>
          <cell r="D8" t="str">
            <v>C010301</v>
          </cell>
        </row>
        <row r="9">
          <cell r="B9" t="str">
            <v>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v>
          </cell>
          <cell r="C9" t="str">
            <v>1.4.1 Proportion of population living in households with access to basic services</v>
          </cell>
          <cell r="D9" t="str">
            <v>C010401</v>
          </cell>
        </row>
        <row r="10">
          <cell r="C10" t="str">
            <v>1.4.2 Proportion of total adult population with secure tenure rights to land, (a) with legally recognized documentation, and (b) who perceive their rights to land as secure, by sex and type of tenure</v>
          </cell>
          <cell r="D10" t="str">
            <v>C010402</v>
          </cell>
        </row>
        <row r="11">
          <cell r="B11" t="str">
            <v>1.5 By 2030, build the resilience of the poor and those in vulnerable situations and reduce their exposure and vulnerability to climate-related extreme events and other economic, social and environmental shocks and disasters</v>
          </cell>
          <cell r="C11" t="str">
            <v>1.5.1 Number of deaths, missing persons and directly affected persons attributed to disasters per 100,000 population</v>
          </cell>
          <cell r="D11" t="str">
            <v>C200303</v>
          </cell>
        </row>
        <row r="12">
          <cell r="C12" t="str">
            <v>1.5.2 Direct economic loss attributed to disasters in relation to global gross domestic product (GDP)</v>
          </cell>
          <cell r="D12" t="str">
            <v>C010502</v>
          </cell>
        </row>
        <row r="13">
          <cell r="C13" t="str">
            <v>1.5.3 Number of countries that adopt and implement national disaster risk reduction strategies in line with the Sendai Framework for Disaster Risk Reduction 2015–2030</v>
          </cell>
          <cell r="D13" t="str">
            <v>C200304</v>
          </cell>
        </row>
        <row r="14">
          <cell r="C14" t="str">
            <v>1.5.4 Proportion of local governments that adopt and implement local disaster risk reduction strategies in line with national disaster risk reduction strategies</v>
          </cell>
          <cell r="D14" t="str">
            <v>C200305</v>
          </cell>
        </row>
        <row r="15">
          <cell r="B15" t="str">
            <v>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v>
          </cell>
          <cell r="C15" t="str">
            <v>1.a.1 Total official development assistance grants from all donors that focus on poverty reduction as a share of the recipient country’s gross national income</v>
          </cell>
          <cell r="D15" t="str">
            <v>C010a04</v>
          </cell>
        </row>
        <row r="16">
          <cell r="C16" t="str">
            <v>1.a.2 Proportion of total government spending on essential services (education, health and social protection)</v>
          </cell>
          <cell r="D16" t="str">
            <v>C010a02</v>
          </cell>
        </row>
        <row r="17">
          <cell r="B17" t="str">
            <v>1.b Create sound policy frameworks at the national, regional and international levels, based on pro-poor and gender-sensitive development strategies, to support accelerated investment in poverty eradication actions</v>
          </cell>
          <cell r="C17" t="str">
            <v>1.b.1 Pro-poor public social spending</v>
          </cell>
          <cell r="D17" t="str">
            <v>C010b02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istics-suriname.org/wp-content/uploads/2021/03/Final-9th-environment-pub-2020.pdf" TargetMode="External"/><Relationship Id="rId2" Type="http://schemas.openxmlformats.org/officeDocument/2006/relationships/hyperlink" Target="https://statistics-suriname.org/wp-content/uploads/2021/03/Final-9th-environment-pub-2020.pdf" TargetMode="External"/><Relationship Id="rId1" Type="http://schemas.openxmlformats.org/officeDocument/2006/relationships/hyperlink" Target="https://data.humdata.org/dataset/suriname-mpi" TargetMode="External"/><Relationship Id="rId5" Type="http://schemas.openxmlformats.org/officeDocument/2006/relationships/hyperlink" Target="https://statistics-suriname.org/wp-content/uploads/2019/08/Suriname-MICS-6-Survey-Findings-Report.pdf" TargetMode="External"/><Relationship Id="rId4" Type="http://schemas.openxmlformats.org/officeDocument/2006/relationships/hyperlink" Target="https://statistics-suriname.org/wp-content/uploads/2020/06/Financi%C3%ABle-Nota-2020.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unfccc.int/sites/default/files/resource/NAP-Suriname-2020.pdf" TargetMode="External"/><Relationship Id="rId1" Type="http://schemas.openxmlformats.org/officeDocument/2006/relationships/hyperlink" Target="https://www.undrr.org/media/91201/download?startDownload=20250311"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undrr.org/media/91201/download?startDownload=2025031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iadb.org/en/project/SU-L1073" TargetMode="External"/><Relationship Id="rId2" Type="http://schemas.openxmlformats.org/officeDocument/2006/relationships/hyperlink" Target="https://www.imf.org/en/Publications/CR/Issues/2025/01/21/Suriname-2024-Article-IV-Consultation-and-the-Eighth-Review-Under-the-Extended-Arrangement-561145" TargetMode="External"/><Relationship Id="rId1" Type="http://schemas.openxmlformats.org/officeDocument/2006/relationships/hyperlink" Target="https://sdmo.org/documenten/debtpack/CreditorDebtData2025.pdf" TargetMode="External"/><Relationship Id="rId5" Type="http://schemas.openxmlformats.org/officeDocument/2006/relationships/drawing" Target="../drawings/drawing5.xml"/><Relationship Id="rId4" Type="http://schemas.openxmlformats.org/officeDocument/2006/relationships/hyperlink" Target="https://sdmo.org/documenten/leningen/foreign_loan_agreements_2022.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gov.sr/ministeries/ministerie-van-financien-en-planning/data/?dir=62809" TargetMode="External"/><Relationship Id="rId2" Type="http://schemas.openxmlformats.org/officeDocument/2006/relationships/hyperlink" Target="https://statistics-suriname.org/financiele-notas-suriname/" TargetMode="External"/><Relationship Id="rId1" Type="http://schemas.openxmlformats.org/officeDocument/2006/relationships/hyperlink" Target="https://statistics-suriname.org/financiele-notas-surinam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dwtonline.com/wereldbank-lanceert-suriname-landenstrategie-voor-armoedebestrijding-en-werkgelegenheid/" TargetMode="External"/><Relationship Id="rId2" Type="http://schemas.openxmlformats.org/officeDocument/2006/relationships/hyperlink" Target="https://gov.sr/wp-content/uploads/2022/03/3-juli-engelse-printversie-gender-vision-policy-document-2021-2035-1.pdf" TargetMode="External"/><Relationship Id="rId1" Type="http://schemas.openxmlformats.org/officeDocument/2006/relationships/hyperlink" Target="https://gov.sr/?s=food%20basket&amp;jet_ajax_search_settings=%7B%22search_source%22%3A%5B%22post%22%2C%22bekendmaking%22%2C%22event%22%2C%22vacature%22%2C%22aanbestedingen%22%5D%7D" TargetMode="External"/><Relationship Id="rId6" Type="http://schemas.openxmlformats.org/officeDocument/2006/relationships/drawing" Target="../drawings/drawing6.xml"/><Relationship Id="rId5" Type="http://schemas.openxmlformats.org/officeDocument/2006/relationships/hyperlink" Target="https://gov.sr/?s=koopkracht+versterking&amp;jet_ajax_search_settings=%7B%22search_source%22%3A%5B%22post%22%2C%22bekendmaking%22%2C%22event%22%2C%22vacature%22%2C%22aanbestedingen%22%5D%7D" TargetMode="External"/><Relationship Id="rId4" Type="http://schemas.openxmlformats.org/officeDocument/2006/relationships/hyperlink" Target="https://gov.sr/registratie-koopkrachtversterking-van-sta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v.sr/wp-content/uploads/2023/05/STATISTIEK-ARMOEDE-FINAL-DRUK-230423.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statistics-suriname.org/wp-content/uploads/2025/01/Statistisch-Jaarboek-Statistical-Yearbook-2020-2021-2022-dec-2023-corr-jan-2025.pdf" TargetMode="External"/><Relationship Id="rId7" Type="http://schemas.openxmlformats.org/officeDocument/2006/relationships/hyperlink" Target="https://gov.sr/ministeries/ministerie-van-financien-en-planning/data/?dir=62809" TargetMode="External"/><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5/01/Statistisch-Jaarboek-Statistical-Yearbook-2020-2021-2022-dec-2023-corr-jan-2025.pdf" TargetMode="External"/><Relationship Id="rId6" Type="http://schemas.openxmlformats.org/officeDocument/2006/relationships/hyperlink" Target="https://statistics-suriname.org/wp-content/uploads/2025/01/Statistisch-Jaarboek-Statistical-Yearbook-2020-2021-2022-dec-2023-corr-jan-2025.pdf" TargetMode="External"/><Relationship Id="rId5" Type="http://schemas.openxmlformats.org/officeDocument/2006/relationships/hyperlink" Target="https://statistics-suriname.org/wp-content/uploads/2025/01/Statistisch-Jaarboek-Statistical-Yearbook-2020-2021-2022-dec-2023-corr-jan-2025.pdf" TargetMode="External"/><Relationship Id="rId4" Type="http://schemas.openxmlformats.org/officeDocument/2006/relationships/hyperlink" Target="https://statistics-suriname.org/wp-content/uploads/2025/01/Statistisch-Jaarboek-Statistical-Yearbook-2020-2021-2022-dec-2023-corr-jan-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miglis.sr/perceelsid-statistieke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tatistics-suriname.org/wp-content/uploads/2022/12/GBS_10th-Environment-Statpub_15dec2022-1.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statistics-suriname.org/wp-content/uploads/2022/12/GBS_10th-Environment-Statpub_15dec202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8"/>
  <sheetViews>
    <sheetView topLeftCell="D1" zoomScale="60" zoomScaleNormal="60" workbookViewId="0">
      <selection activeCell="A6" sqref="A6:XFD6"/>
    </sheetView>
  </sheetViews>
  <sheetFormatPr defaultRowHeight="15.75" x14ac:dyDescent="0.25"/>
  <cols>
    <col min="1" max="1" width="3.125" customWidth="1"/>
    <col min="2" max="2" width="31.5" customWidth="1"/>
    <col min="3" max="3" width="31.125" customWidth="1"/>
    <col min="4" max="4" width="8.5" customWidth="1"/>
    <col min="5" max="5" width="30.375" customWidth="1"/>
    <col min="6" max="6" width="6" customWidth="1"/>
    <col min="7" max="7" width="10.875" customWidth="1"/>
    <col min="8" max="8" width="18.875" style="86" customWidth="1"/>
    <col min="9" max="10" width="9" style="86" customWidth="1"/>
    <col min="11" max="11" width="15.75" style="86" customWidth="1"/>
    <col min="12" max="21" width="9" style="86" customWidth="1"/>
    <col min="22" max="22" width="11.125" style="86" customWidth="1"/>
    <col min="23" max="23" width="10" style="86" customWidth="1"/>
    <col min="24" max="24" width="11.25" style="86" customWidth="1"/>
    <col min="25" max="25" width="11.625" style="86" customWidth="1"/>
    <col min="26" max="26" width="12.5" style="86" customWidth="1"/>
    <col min="27" max="27" width="9" style="86"/>
    <col min="28" max="28" width="20.125" style="86" customWidth="1"/>
  </cols>
  <sheetData>
    <row r="2" spans="2:28" ht="18.75" x14ac:dyDescent="0.3">
      <c r="B2" s="228" t="s">
        <v>0</v>
      </c>
      <c r="C2" s="228"/>
    </row>
    <row r="3" spans="2:28" x14ac:dyDescent="0.25">
      <c r="C3" s="606"/>
      <c r="D3" s="606"/>
      <c r="E3" s="74"/>
      <c r="F3" s="4"/>
      <c r="G3" s="4"/>
      <c r="H3" s="318"/>
      <c r="I3" s="318"/>
      <c r="J3" s="318"/>
      <c r="K3" s="318"/>
      <c r="L3" s="318"/>
      <c r="M3" s="318"/>
      <c r="N3" s="318"/>
      <c r="O3" s="318"/>
      <c r="P3" s="318"/>
      <c r="Q3" s="318"/>
      <c r="R3" s="318"/>
      <c r="S3" s="318"/>
      <c r="T3" s="318"/>
      <c r="U3" s="318"/>
      <c r="V3" s="607" t="s">
        <v>1</v>
      </c>
      <c r="W3" s="607"/>
      <c r="X3" s="607"/>
      <c r="Y3" s="607" t="s">
        <v>2</v>
      </c>
      <c r="Z3" s="607"/>
      <c r="AA3" s="318"/>
      <c r="AB3" s="318"/>
    </row>
    <row r="4" spans="2:28" ht="44.25" customHeight="1" x14ac:dyDescent="0.25">
      <c r="B4" s="602" t="s">
        <v>3</v>
      </c>
      <c r="C4" s="602" t="s">
        <v>4</v>
      </c>
      <c r="D4" s="602" t="str">
        <f>'[1]A.RES.71.313 Annex'!D3</f>
        <v>UNSD Indicator Codes†</v>
      </c>
      <c r="E4" s="600" t="s">
        <v>5</v>
      </c>
      <c r="F4" s="604" t="s">
        <v>6</v>
      </c>
      <c r="G4" s="312" t="s">
        <v>7</v>
      </c>
      <c r="H4" s="607" t="s">
        <v>8</v>
      </c>
      <c r="I4" s="607"/>
      <c r="J4" s="607"/>
      <c r="K4" s="607"/>
      <c r="L4" s="607" t="s">
        <v>9</v>
      </c>
      <c r="M4" s="607"/>
      <c r="N4" s="607"/>
      <c r="O4" s="608" t="s">
        <v>10</v>
      </c>
      <c r="P4" s="313" t="s">
        <v>11</v>
      </c>
      <c r="Q4" s="609" t="s">
        <v>12</v>
      </c>
      <c r="R4" s="610" t="s">
        <v>13</v>
      </c>
      <c r="S4" s="610" t="s">
        <v>14</v>
      </c>
      <c r="T4" s="610" t="s">
        <v>15</v>
      </c>
      <c r="U4" s="610" t="s">
        <v>16</v>
      </c>
      <c r="V4" s="597" t="s">
        <v>17</v>
      </c>
      <c r="W4" s="595" t="s">
        <v>18</v>
      </c>
      <c r="X4" s="595" t="s">
        <v>19</v>
      </c>
      <c r="Y4" s="611" t="s">
        <v>20</v>
      </c>
      <c r="Z4" s="597" t="s">
        <v>21</v>
      </c>
      <c r="AA4" s="594" t="s">
        <v>22</v>
      </c>
      <c r="AB4" s="594" t="s">
        <v>23</v>
      </c>
    </row>
    <row r="5" spans="2:28" ht="46.5" customHeight="1" x14ac:dyDescent="0.25">
      <c r="B5" s="603"/>
      <c r="C5" s="603"/>
      <c r="D5" s="603"/>
      <c r="E5" s="601"/>
      <c r="F5" s="605"/>
      <c r="G5" s="75" t="s">
        <v>24</v>
      </c>
      <c r="H5" s="78" t="s">
        <v>25</v>
      </c>
      <c r="I5" s="79" t="s">
        <v>26</v>
      </c>
      <c r="J5" s="78" t="s">
        <v>27</v>
      </c>
      <c r="K5" s="78" t="s">
        <v>28</v>
      </c>
      <c r="L5" s="78" t="s">
        <v>29</v>
      </c>
      <c r="M5" s="78" t="s">
        <v>30</v>
      </c>
      <c r="N5" s="78" t="s">
        <v>31</v>
      </c>
      <c r="O5" s="608"/>
      <c r="P5" s="78" t="s">
        <v>32</v>
      </c>
      <c r="Q5" s="609"/>
      <c r="R5" s="610"/>
      <c r="S5" s="610"/>
      <c r="T5" s="610"/>
      <c r="U5" s="610"/>
      <c r="V5" s="597"/>
      <c r="W5" s="596"/>
      <c r="X5" s="596"/>
      <c r="Y5" s="611"/>
      <c r="Z5" s="597"/>
      <c r="AA5" s="594"/>
      <c r="AB5" s="594"/>
    </row>
    <row r="6" spans="2:28" ht="57" customHeight="1" x14ac:dyDescent="0.25">
      <c r="B6" s="2" t="str">
        <f>'[1]A.RES.71.313 Annex'!B5</f>
        <v>1.1 By 2030, eradicate extreme poverty for all people everywhere, currently measured as people living on less than $1.25 a day</v>
      </c>
      <c r="C6" s="2" t="str">
        <f>'[1]A.RES.71.313 Annex'!C5</f>
        <v>1.1.1 Proportion of the population living below the international poverty line by sex, age, employment status and geographic location (urban/rural)</v>
      </c>
      <c r="D6" s="2" t="str">
        <f>'[1]A.RES.71.313 Annex'!D5</f>
        <v>C010101</v>
      </c>
      <c r="E6" s="5" t="s">
        <v>33</v>
      </c>
      <c r="F6" s="96" t="s">
        <v>34</v>
      </c>
      <c r="G6" s="76">
        <v>2</v>
      </c>
      <c r="H6" s="80"/>
      <c r="I6" s="80" t="s">
        <v>35</v>
      </c>
      <c r="J6" s="80"/>
      <c r="K6" s="317" t="s">
        <v>36</v>
      </c>
      <c r="L6" s="80" t="s">
        <v>37</v>
      </c>
      <c r="M6" s="80"/>
      <c r="N6" s="80" t="s">
        <v>38</v>
      </c>
      <c r="O6" s="80"/>
      <c r="P6" s="80" t="s">
        <v>39</v>
      </c>
      <c r="Q6" s="80" t="s">
        <v>40</v>
      </c>
      <c r="R6" s="80">
        <v>1</v>
      </c>
      <c r="S6" s="80" t="str">
        <f>P6</f>
        <v>2013/2014</v>
      </c>
      <c r="T6" s="80" t="s">
        <v>41</v>
      </c>
      <c r="U6" s="81" t="s">
        <v>42</v>
      </c>
      <c r="V6" s="80">
        <v>1</v>
      </c>
      <c r="W6" s="80">
        <v>1</v>
      </c>
      <c r="X6" s="80">
        <v>1</v>
      </c>
      <c r="Y6" s="80">
        <v>1</v>
      </c>
      <c r="Z6" s="80">
        <v>1</v>
      </c>
      <c r="AA6" s="95">
        <f t="shared" ref="AA6:AA18" si="0">(V6+X6+Y6+Z6+G6+W6+R6)</f>
        <v>8</v>
      </c>
      <c r="AB6" s="317" t="s">
        <v>43</v>
      </c>
    </row>
    <row r="7" spans="2:28" ht="50.25" customHeight="1" x14ac:dyDescent="0.25">
      <c r="B7" s="598" t="str">
        <f>'[1]A.RES.71.313 Annex'!B6</f>
        <v>1.2 By 2030, reduce at least by half the proportion of men, women and children of all ages living in poverty in all its dimensions according to national definitions</v>
      </c>
      <c r="C7" s="2" t="str">
        <f>'[1]A.RES.71.313 Annex'!C6</f>
        <v>1.2.1 Proportion of population living below the national poverty line, by sex and age</v>
      </c>
      <c r="D7" s="2" t="str">
        <f>'[1]A.RES.71.313 Annex'!D6</f>
        <v>C010201</v>
      </c>
      <c r="E7" s="6" t="s">
        <v>44</v>
      </c>
      <c r="F7" s="96" t="s">
        <v>34</v>
      </c>
      <c r="G7" s="76">
        <v>2</v>
      </c>
      <c r="H7" s="80"/>
      <c r="I7" s="80" t="s">
        <v>45</v>
      </c>
      <c r="J7" s="80"/>
      <c r="K7" s="317" t="s">
        <v>46</v>
      </c>
      <c r="L7" s="80" t="s">
        <v>37</v>
      </c>
      <c r="M7" s="80"/>
      <c r="N7" s="80" t="s">
        <v>38</v>
      </c>
      <c r="O7" s="80"/>
      <c r="P7" s="80" t="s">
        <v>39</v>
      </c>
      <c r="Q7" s="80" t="s">
        <v>40</v>
      </c>
      <c r="R7" s="80">
        <v>1</v>
      </c>
      <c r="S7" s="80" t="str">
        <f>P7</f>
        <v>2013/2014</v>
      </c>
      <c r="T7" s="80" t="s">
        <v>41</v>
      </c>
      <c r="U7" s="81" t="s">
        <v>42</v>
      </c>
      <c r="V7" s="80">
        <v>1</v>
      </c>
      <c r="W7" s="80">
        <v>1</v>
      </c>
      <c r="X7" s="80">
        <v>1</v>
      </c>
      <c r="Y7" s="80">
        <v>1</v>
      </c>
      <c r="Z7" s="80">
        <v>1</v>
      </c>
      <c r="AA7" s="95">
        <f t="shared" si="0"/>
        <v>8</v>
      </c>
      <c r="AB7" s="80" t="s">
        <v>47</v>
      </c>
    </row>
    <row r="8" spans="2:28" ht="142.5" customHeight="1" x14ac:dyDescent="0.25">
      <c r="B8" s="599"/>
      <c r="C8" s="2" t="str">
        <f>'[1]A.RES.71.313 Annex'!C7</f>
        <v>1.2.2 Proportion of men, women and children of all ages living in poverty in all its dimensions according to national definitions</v>
      </c>
      <c r="D8" s="2" t="str">
        <f>'[1]A.RES.71.313 Annex'!D7</f>
        <v>C010202</v>
      </c>
      <c r="E8" s="7" t="s">
        <v>48</v>
      </c>
      <c r="F8" s="96" t="s">
        <v>49</v>
      </c>
      <c r="G8" s="76">
        <v>2</v>
      </c>
      <c r="H8" s="80"/>
      <c r="I8" s="80" t="s">
        <v>50</v>
      </c>
      <c r="J8" s="317"/>
      <c r="K8" s="317" t="s">
        <v>51</v>
      </c>
      <c r="L8" s="80" t="s">
        <v>37</v>
      </c>
      <c r="M8" s="80" t="s">
        <v>52</v>
      </c>
      <c r="N8" s="80" t="s">
        <v>38</v>
      </c>
      <c r="O8" s="82" t="s">
        <v>53</v>
      </c>
      <c r="P8" s="83" t="s">
        <v>54</v>
      </c>
      <c r="Q8" s="80" t="s">
        <v>40</v>
      </c>
      <c r="R8" s="80">
        <v>1</v>
      </c>
      <c r="S8" s="80">
        <v>2018</v>
      </c>
      <c r="T8" s="80" t="s">
        <v>41</v>
      </c>
      <c r="U8" s="81" t="s">
        <v>55</v>
      </c>
      <c r="V8" s="80">
        <v>1</v>
      </c>
      <c r="W8" s="80">
        <v>1</v>
      </c>
      <c r="X8" s="80">
        <v>1</v>
      </c>
      <c r="Y8" s="80">
        <v>1</v>
      </c>
      <c r="Z8" s="80">
        <v>1</v>
      </c>
      <c r="AA8" s="95">
        <f t="shared" si="0"/>
        <v>8</v>
      </c>
      <c r="AB8" s="80" t="s">
        <v>56</v>
      </c>
    </row>
    <row r="9" spans="2:28" ht="115.5" customHeight="1" x14ac:dyDescent="0.25">
      <c r="B9" s="1" t="str">
        <f>'[1]A.RES.71.313 Annex'!B8</f>
        <v>1.3 Implement nationally appropriate social protection systems and measures for all, including floors, and by 2030 achieve substantial coverage of the poor and the vulnerable</v>
      </c>
      <c r="C9" s="2" t="str">
        <f>'[1]A.RES.71.313 Annex'!C8</f>
        <v>1.3.1 Proportion of population covered by social protection floors/systems, by sex, distinguishing children, unemployed persons, older persons, persons with disabilities, pregnant women, newborns, work-injury victims and the poor and the vulnerable</v>
      </c>
      <c r="D9" s="2" t="str">
        <f>'[1]A.RES.71.313 Annex'!D8</f>
        <v>C010301</v>
      </c>
      <c r="E9" s="7" t="s">
        <v>57</v>
      </c>
      <c r="F9" s="96" t="s">
        <v>49</v>
      </c>
      <c r="G9" s="76">
        <v>1</v>
      </c>
      <c r="H9" s="80" t="s">
        <v>58</v>
      </c>
      <c r="I9" s="80"/>
      <c r="J9" s="317" t="s">
        <v>59</v>
      </c>
      <c r="K9" s="80"/>
      <c r="L9" s="80" t="s">
        <v>37</v>
      </c>
      <c r="M9" s="80" t="s">
        <v>60</v>
      </c>
      <c r="N9" s="80"/>
      <c r="O9" s="80"/>
      <c r="P9" s="80" t="s">
        <v>61</v>
      </c>
      <c r="Q9" s="80" t="s">
        <v>62</v>
      </c>
      <c r="R9" s="80">
        <v>1</v>
      </c>
      <c r="S9" s="80"/>
      <c r="T9" s="80" t="s">
        <v>63</v>
      </c>
      <c r="U9" s="81" t="s">
        <v>64</v>
      </c>
      <c r="V9" s="80">
        <v>1</v>
      </c>
      <c r="W9" s="80">
        <v>1</v>
      </c>
      <c r="X9" s="80">
        <v>1</v>
      </c>
      <c r="Y9" s="80">
        <v>1</v>
      </c>
      <c r="Z9" s="80">
        <v>1</v>
      </c>
      <c r="AA9" s="95">
        <f t="shared" si="0"/>
        <v>7</v>
      </c>
      <c r="AB9" s="80"/>
    </row>
    <row r="10" spans="2:28" ht="67.5" customHeight="1" x14ac:dyDescent="0.25">
      <c r="B10" s="598" t="str">
        <f>'[1]A.RES.71.313 Annex'!B9</f>
        <v>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v>
      </c>
      <c r="C10" s="314" t="str">
        <f>'[1]A.RES.71.313 Annex'!C9</f>
        <v>1.4.1 Proportion of population living in households with access to basic services</v>
      </c>
      <c r="D10" s="314" t="str">
        <f>'[1]A.RES.71.313 Annex'!D9</f>
        <v>C010401</v>
      </c>
      <c r="E10" s="7" t="s">
        <v>65</v>
      </c>
      <c r="F10" s="96" t="s">
        <v>34</v>
      </c>
      <c r="G10" s="76">
        <v>1</v>
      </c>
      <c r="H10" s="317" t="s">
        <v>66</v>
      </c>
      <c r="I10" s="317" t="s">
        <v>67</v>
      </c>
      <c r="J10" s="317" t="s">
        <v>68</v>
      </c>
      <c r="K10" s="80"/>
      <c r="L10" s="80" t="s">
        <v>37</v>
      </c>
      <c r="M10" s="317" t="s">
        <v>69</v>
      </c>
      <c r="N10" s="80"/>
      <c r="O10" s="82" t="s">
        <v>70</v>
      </c>
      <c r="P10" s="317" t="s">
        <v>71</v>
      </c>
      <c r="Q10" s="80" t="s">
        <v>72</v>
      </c>
      <c r="R10" s="80">
        <v>1</v>
      </c>
      <c r="S10" s="80"/>
      <c r="T10" s="80" t="s">
        <v>41</v>
      </c>
      <c r="U10" s="81" t="s">
        <v>73</v>
      </c>
      <c r="V10" s="80">
        <v>1</v>
      </c>
      <c r="W10" s="80">
        <v>1</v>
      </c>
      <c r="X10" s="80">
        <v>1</v>
      </c>
      <c r="Y10" s="80">
        <v>0</v>
      </c>
      <c r="Z10" s="80">
        <v>0</v>
      </c>
      <c r="AA10" s="95">
        <f t="shared" si="0"/>
        <v>5</v>
      </c>
      <c r="AB10" s="80"/>
    </row>
    <row r="11" spans="2:28" ht="81" customHeight="1" x14ac:dyDescent="0.25">
      <c r="B11" s="599"/>
      <c r="C11" s="2" t="str">
        <f>'[1]A.RES.71.313 Annex'!C10</f>
        <v>1.4.2 Proportion of total adult population with secure tenure rights to land, (a) with legally recognized documentation, and (b) who perceive their rights to land as secure, by sex and type of tenure</v>
      </c>
      <c r="D11" s="2" t="str">
        <f>'[1]A.RES.71.313 Annex'!D10</f>
        <v>C010402</v>
      </c>
      <c r="E11" s="7" t="s">
        <v>74</v>
      </c>
      <c r="F11" s="96" t="s">
        <v>49</v>
      </c>
      <c r="G11" s="76">
        <v>0</v>
      </c>
      <c r="H11" s="84"/>
      <c r="I11" s="84"/>
      <c r="J11" s="80"/>
      <c r="K11" s="80"/>
      <c r="L11" s="80"/>
      <c r="M11" s="80"/>
      <c r="N11" s="80"/>
      <c r="O11" s="80"/>
      <c r="P11" s="80"/>
      <c r="Q11" s="80"/>
      <c r="R11" s="80">
        <v>0</v>
      </c>
      <c r="S11" s="80"/>
      <c r="T11" s="80"/>
      <c r="U11" s="81" t="s">
        <v>75</v>
      </c>
      <c r="V11" s="80">
        <v>1</v>
      </c>
      <c r="W11" s="80">
        <v>1</v>
      </c>
      <c r="X11" s="80">
        <v>1</v>
      </c>
      <c r="Y11" s="80">
        <v>0</v>
      </c>
      <c r="Z11" s="80">
        <v>0</v>
      </c>
      <c r="AA11" s="95">
        <f t="shared" si="0"/>
        <v>3</v>
      </c>
      <c r="AB11" s="80"/>
    </row>
    <row r="12" spans="2:28" ht="48.75" customHeight="1" x14ac:dyDescent="0.25">
      <c r="B12" s="598" t="str">
        <f>'[1]A.RES.71.313 Annex'!B11</f>
        <v>1.5 By 2030, build the resilience of the poor and those in vulnerable situations and reduce their exposure and vulnerability to climate-related extreme events and other economic, social and environmental shocks and disasters</v>
      </c>
      <c r="C12" s="2" t="str">
        <f>'[1]A.RES.71.313 Annex'!C11</f>
        <v>1.5.1 Number of deaths, missing persons and directly affected persons attributed to disasters per 100,000 population</v>
      </c>
      <c r="D12" s="2" t="str">
        <f>'[1]A.RES.71.313 Annex'!D11</f>
        <v>C200303</v>
      </c>
      <c r="E12" s="7" t="s">
        <v>76</v>
      </c>
      <c r="F12" s="96" t="s">
        <v>34</v>
      </c>
      <c r="G12" s="76">
        <v>2</v>
      </c>
      <c r="H12" s="84" t="s">
        <v>77</v>
      </c>
      <c r="I12" s="80"/>
      <c r="J12" s="84" t="s">
        <v>78</v>
      </c>
      <c r="K12" s="80"/>
      <c r="L12" s="80" t="s">
        <v>37</v>
      </c>
      <c r="M12" s="80" t="s">
        <v>79</v>
      </c>
      <c r="N12" s="80"/>
      <c r="O12" s="82" t="s">
        <v>80</v>
      </c>
      <c r="P12" s="80"/>
      <c r="Q12" s="80"/>
      <c r="R12" s="80">
        <v>1</v>
      </c>
      <c r="S12" s="80"/>
      <c r="T12" s="80" t="s">
        <v>81</v>
      </c>
      <c r="U12" s="81" t="s">
        <v>82</v>
      </c>
      <c r="V12" s="80">
        <v>1</v>
      </c>
      <c r="W12" s="80">
        <v>1</v>
      </c>
      <c r="X12" s="80">
        <v>1</v>
      </c>
      <c r="Y12" s="80">
        <v>1</v>
      </c>
      <c r="Z12" s="80">
        <v>0</v>
      </c>
      <c r="AA12" s="95">
        <f t="shared" si="0"/>
        <v>7</v>
      </c>
      <c r="AB12" s="80"/>
    </row>
    <row r="13" spans="2:28" ht="72" customHeight="1" x14ac:dyDescent="0.25">
      <c r="B13" s="612"/>
      <c r="C13" s="2" t="str">
        <f>'[1]A.RES.71.313 Annex'!C12</f>
        <v>1.5.2 Direct economic loss attributed to disasters in relation to global gross domestic product (GDP)</v>
      </c>
      <c r="D13" s="2" t="str">
        <f>'[1]A.RES.71.313 Annex'!D12</f>
        <v>C010502</v>
      </c>
      <c r="E13" s="317" t="s">
        <v>83</v>
      </c>
      <c r="F13" s="96" t="s">
        <v>49</v>
      </c>
      <c r="G13" s="76">
        <v>1</v>
      </c>
      <c r="H13" s="84" t="s">
        <v>84</v>
      </c>
      <c r="I13" s="80"/>
      <c r="J13" s="84" t="s">
        <v>78</v>
      </c>
      <c r="K13" s="80"/>
      <c r="L13" s="80" t="s">
        <v>37</v>
      </c>
      <c r="M13" s="80" t="s">
        <v>79</v>
      </c>
      <c r="N13" s="80"/>
      <c r="O13" s="82" t="s">
        <v>80</v>
      </c>
      <c r="P13" s="80">
        <v>2020</v>
      </c>
      <c r="Q13" s="80"/>
      <c r="R13" s="80">
        <v>1</v>
      </c>
      <c r="S13" s="80"/>
      <c r="T13" s="80" t="s">
        <v>81</v>
      </c>
      <c r="U13" s="81" t="s">
        <v>82</v>
      </c>
      <c r="V13" s="80">
        <v>1</v>
      </c>
      <c r="W13" s="80">
        <v>1</v>
      </c>
      <c r="X13" s="80">
        <v>1</v>
      </c>
      <c r="Y13" s="80">
        <v>1</v>
      </c>
      <c r="Z13" s="80">
        <v>0</v>
      </c>
      <c r="AA13" s="95">
        <f t="shared" si="0"/>
        <v>6</v>
      </c>
      <c r="AB13" s="80" t="s">
        <v>85</v>
      </c>
    </row>
    <row r="14" spans="2:28" ht="67.5" customHeight="1" x14ac:dyDescent="0.25">
      <c r="B14" s="612"/>
      <c r="C14" s="2" t="str">
        <f>'[1]A.RES.71.313 Annex'!C13</f>
        <v>1.5.3 Number of countries that adopt and implement national disaster risk reduction strategies in line with the Sendai Framework for Disaster Risk Reduction 2015–2030</v>
      </c>
      <c r="D14" s="2" t="str">
        <f>'[1]A.RES.71.313 Annex'!D13</f>
        <v>C200304</v>
      </c>
      <c r="E14" s="7" t="s">
        <v>86</v>
      </c>
      <c r="F14" s="96" t="s">
        <v>49</v>
      </c>
      <c r="G14" s="76">
        <v>2</v>
      </c>
      <c r="H14" s="84" t="s">
        <v>87</v>
      </c>
      <c r="I14" s="84"/>
      <c r="J14" s="80"/>
      <c r="K14" s="80"/>
      <c r="L14" s="80"/>
      <c r="M14" s="80" t="s">
        <v>79</v>
      </c>
      <c r="N14" s="80"/>
      <c r="O14" s="80"/>
      <c r="P14" s="80"/>
      <c r="Q14" s="80"/>
      <c r="R14" s="80">
        <v>1</v>
      </c>
      <c r="S14" s="80"/>
      <c r="T14" s="80"/>
      <c r="U14" s="81" t="s">
        <v>82</v>
      </c>
      <c r="V14" s="80">
        <v>1</v>
      </c>
      <c r="W14" s="80">
        <v>1</v>
      </c>
      <c r="X14" s="80">
        <v>1</v>
      </c>
      <c r="Y14" s="80">
        <v>1</v>
      </c>
      <c r="Z14" s="80">
        <v>0</v>
      </c>
      <c r="AA14" s="95">
        <f t="shared" si="0"/>
        <v>7</v>
      </c>
      <c r="AB14" s="80" t="s">
        <v>88</v>
      </c>
    </row>
    <row r="15" spans="2:28" ht="67.5" customHeight="1" x14ac:dyDescent="0.25">
      <c r="B15" s="599"/>
      <c r="C15" s="2" t="str">
        <f>'[1]A.RES.71.313 Annex'!C14</f>
        <v>1.5.4 Proportion of local governments that adopt and implement local disaster risk reduction strategies in line with national disaster risk reduction strategies</v>
      </c>
      <c r="D15" s="2" t="str">
        <f>'[1]A.RES.71.313 Annex'!D14</f>
        <v>C200305</v>
      </c>
      <c r="E15" s="7" t="s">
        <v>89</v>
      </c>
      <c r="F15" s="96" t="s">
        <v>49</v>
      </c>
      <c r="G15" s="76">
        <v>2</v>
      </c>
      <c r="H15" s="84" t="s">
        <v>87</v>
      </c>
      <c r="I15" s="84"/>
      <c r="J15" s="80"/>
      <c r="K15" s="80"/>
      <c r="L15" s="80"/>
      <c r="M15" s="80" t="s">
        <v>79</v>
      </c>
      <c r="N15" s="80"/>
      <c r="O15" s="80"/>
      <c r="P15" s="80"/>
      <c r="Q15" s="80"/>
      <c r="R15" s="80">
        <v>1</v>
      </c>
      <c r="S15" s="80"/>
      <c r="T15" s="80"/>
      <c r="U15" s="81" t="s">
        <v>82</v>
      </c>
      <c r="V15" s="80">
        <v>1</v>
      </c>
      <c r="W15" s="80">
        <v>1</v>
      </c>
      <c r="X15" s="80">
        <v>1</v>
      </c>
      <c r="Y15" s="80">
        <v>0</v>
      </c>
      <c r="Z15" s="80">
        <v>0</v>
      </c>
      <c r="AA15" s="95">
        <f t="shared" si="0"/>
        <v>6</v>
      </c>
      <c r="AB15" s="80"/>
    </row>
    <row r="16" spans="2:28" ht="67.5" customHeight="1" x14ac:dyDescent="0.25">
      <c r="B16" s="598" t="str">
        <f>'[1]A.RES.71.313 Annex'!B15</f>
        <v>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v>
      </c>
      <c r="C16" s="2" t="str">
        <f>'[1]A.RES.71.313 Annex'!C15</f>
        <v>1.a.1 Total official development assistance grants from all donors that focus on poverty reduction as a share of the recipient country’s gross national income</v>
      </c>
      <c r="D16" s="2" t="str">
        <f>'[1]A.RES.71.313 Annex'!D15</f>
        <v>C010a04</v>
      </c>
      <c r="E16" s="7" t="s">
        <v>90</v>
      </c>
      <c r="F16" s="96" t="s">
        <v>34</v>
      </c>
      <c r="G16" s="76">
        <v>0</v>
      </c>
      <c r="H16" s="84"/>
      <c r="I16" s="84"/>
      <c r="J16" s="80"/>
      <c r="K16" s="80"/>
      <c r="L16" s="80"/>
      <c r="M16" s="80"/>
      <c r="N16" s="80"/>
      <c r="O16" s="80"/>
      <c r="P16" s="80"/>
      <c r="Q16" s="80"/>
      <c r="R16" s="80">
        <v>0</v>
      </c>
      <c r="S16" s="80"/>
      <c r="T16" s="80"/>
      <c r="U16" s="81" t="s">
        <v>91</v>
      </c>
      <c r="V16" s="80">
        <v>1</v>
      </c>
      <c r="W16" s="80">
        <v>1</v>
      </c>
      <c r="X16" s="80">
        <v>1</v>
      </c>
      <c r="Y16" s="80">
        <v>1</v>
      </c>
      <c r="Z16" s="80">
        <v>1</v>
      </c>
      <c r="AA16" s="95">
        <f t="shared" si="0"/>
        <v>5</v>
      </c>
      <c r="AB16" s="80"/>
    </row>
    <row r="17" spans="2:28" ht="67.5" customHeight="1" x14ac:dyDescent="0.25">
      <c r="B17" s="599"/>
      <c r="C17" s="2" t="str">
        <f>'[1]A.RES.71.313 Annex'!C16</f>
        <v>1.a.2 Proportion of total government spending on essential services (education, health and social protection)</v>
      </c>
      <c r="D17" s="2" t="str">
        <f>'[1]A.RES.71.313 Annex'!D16</f>
        <v>C010a02</v>
      </c>
      <c r="E17" s="77" t="s">
        <v>92</v>
      </c>
      <c r="F17" s="96" t="s">
        <v>49</v>
      </c>
      <c r="G17" s="76">
        <v>2</v>
      </c>
      <c r="H17" s="84" t="s">
        <v>93</v>
      </c>
      <c r="I17" s="84" t="s">
        <v>94</v>
      </c>
      <c r="J17" s="80"/>
      <c r="K17" s="80"/>
      <c r="L17" s="80"/>
      <c r="M17" s="84" t="s">
        <v>93</v>
      </c>
      <c r="N17" s="80"/>
      <c r="O17" s="85" t="s">
        <v>95</v>
      </c>
      <c r="P17" s="80"/>
      <c r="Q17" s="80"/>
      <c r="R17" s="80">
        <v>1</v>
      </c>
      <c r="S17" s="80"/>
      <c r="T17" s="80"/>
      <c r="U17" s="81" t="s">
        <v>96</v>
      </c>
      <c r="V17" s="80">
        <v>1</v>
      </c>
      <c r="W17" s="80">
        <v>1</v>
      </c>
      <c r="X17" s="80">
        <v>1</v>
      </c>
      <c r="Y17" s="80">
        <v>0</v>
      </c>
      <c r="Z17" s="80">
        <v>1</v>
      </c>
      <c r="AA17" s="95">
        <f t="shared" si="0"/>
        <v>7</v>
      </c>
      <c r="AB17" s="80"/>
    </row>
    <row r="18" spans="2:28" ht="94.5" customHeight="1" x14ac:dyDescent="0.25">
      <c r="B18" s="2" t="str">
        <f>'[1]A.RES.71.313 Annex'!B17</f>
        <v>1.b Create sound policy frameworks at the national, regional and international levels, based on pro-poor and gender-sensitive development strategies, to support accelerated investment in poverty eradication actions</v>
      </c>
      <c r="C18" s="2" t="str">
        <f>'[1]A.RES.71.313 Annex'!C17</f>
        <v>1.b.1 Pro-poor public social spending</v>
      </c>
      <c r="D18" s="2" t="str">
        <f>'[1]A.RES.71.313 Annex'!D17</f>
        <v>C010b02</v>
      </c>
      <c r="E18" s="77" t="s">
        <v>97</v>
      </c>
      <c r="F18" s="96" t="s">
        <v>49</v>
      </c>
      <c r="G18" s="76">
        <v>0</v>
      </c>
      <c r="H18" s="84"/>
      <c r="I18" s="84"/>
      <c r="J18" s="80"/>
      <c r="K18" s="80"/>
      <c r="L18" s="80"/>
      <c r="M18" s="84"/>
      <c r="N18" s="80"/>
      <c r="O18" s="85"/>
      <c r="P18" s="80"/>
      <c r="Q18" s="80"/>
      <c r="R18" s="80">
        <v>1</v>
      </c>
      <c r="S18" s="80"/>
      <c r="T18" s="80"/>
      <c r="U18" s="81" t="s">
        <v>98</v>
      </c>
      <c r="V18" s="80">
        <v>1</v>
      </c>
      <c r="W18" s="80">
        <v>1</v>
      </c>
      <c r="X18" s="80">
        <v>1</v>
      </c>
      <c r="Y18" s="80">
        <v>0</v>
      </c>
      <c r="Z18" s="80">
        <v>1</v>
      </c>
      <c r="AA18" s="95">
        <f t="shared" si="0"/>
        <v>5</v>
      </c>
      <c r="AB18" s="80"/>
    </row>
  </sheetData>
  <mergeCells count="27">
    <mergeCell ref="B16:B17"/>
    <mergeCell ref="C3:D3"/>
    <mergeCell ref="V3:X3"/>
    <mergeCell ref="Y3:Z3"/>
    <mergeCell ref="H4:K4"/>
    <mergeCell ref="L4:N4"/>
    <mergeCell ref="O4:O5"/>
    <mergeCell ref="Q4:Q5"/>
    <mergeCell ref="R4:R5"/>
    <mergeCell ref="Y4:Y5"/>
    <mergeCell ref="Z4:Z5"/>
    <mergeCell ref="S4:S5"/>
    <mergeCell ref="T4:T5"/>
    <mergeCell ref="U4:U5"/>
    <mergeCell ref="B12:B15"/>
    <mergeCell ref="AB4:AB5"/>
    <mergeCell ref="X4:X5"/>
    <mergeCell ref="V4:V5"/>
    <mergeCell ref="B7:B8"/>
    <mergeCell ref="B10:B11"/>
    <mergeCell ref="AA4:AA5"/>
    <mergeCell ref="E4:E5"/>
    <mergeCell ref="D4:D5"/>
    <mergeCell ref="C4:C5"/>
    <mergeCell ref="B4:B5"/>
    <mergeCell ref="F4:F5"/>
    <mergeCell ref="W4:W5"/>
  </mergeCells>
  <hyperlinks>
    <hyperlink ref="O8" r:id="rId1" xr:uid="{00000000-0004-0000-0000-000000000000}"/>
    <hyperlink ref="O12" r:id="rId2" xr:uid="{00000000-0004-0000-0000-000001000000}"/>
    <hyperlink ref="O13" r:id="rId3" xr:uid="{00000000-0004-0000-0000-000002000000}"/>
    <hyperlink ref="O17" r:id="rId4" xr:uid="{00000000-0004-0000-0000-000003000000}"/>
    <hyperlink ref="O10"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E4:S89"/>
  <sheetViews>
    <sheetView topLeftCell="D1" zoomScale="80" zoomScaleNormal="80" workbookViewId="0">
      <selection activeCell="F3" sqref="F3"/>
    </sheetView>
  </sheetViews>
  <sheetFormatPr defaultRowHeight="15.75" x14ac:dyDescent="0.25"/>
  <cols>
    <col min="1" max="4" width="9" style="250"/>
    <col min="5" max="5" width="65" style="250" customWidth="1"/>
    <col min="6" max="16384" width="9" style="250"/>
  </cols>
  <sheetData>
    <row r="4" spans="5:14" ht="47.25" customHeight="1" x14ac:dyDescent="0.25">
      <c r="E4" s="251" t="s">
        <v>626</v>
      </c>
    </row>
    <row r="5" spans="5:14" ht="110.25" x14ac:dyDescent="0.25">
      <c r="E5" s="87" t="s">
        <v>86</v>
      </c>
      <c r="K5" s="791" t="s">
        <v>627</v>
      </c>
      <c r="L5" s="792"/>
      <c r="M5" s="792"/>
      <c r="N5" s="792"/>
    </row>
    <row r="6" spans="5:14" x14ac:dyDescent="0.25">
      <c r="K6" s="792"/>
      <c r="L6" s="792"/>
      <c r="M6" s="792"/>
      <c r="N6" s="792"/>
    </row>
    <row r="7" spans="5:14" x14ac:dyDescent="0.25">
      <c r="E7" s="524" t="s">
        <v>628</v>
      </c>
      <c r="K7" s="792"/>
      <c r="L7" s="792"/>
      <c r="M7" s="792"/>
      <c r="N7" s="792"/>
    </row>
    <row r="8" spans="5:14" x14ac:dyDescent="0.25">
      <c r="K8" s="792"/>
      <c r="L8" s="792"/>
      <c r="M8" s="792"/>
      <c r="N8" s="792"/>
    </row>
    <row r="9" spans="5:14" x14ac:dyDescent="0.25">
      <c r="K9" s="792"/>
      <c r="L9" s="792"/>
      <c r="M9" s="792"/>
      <c r="N9" s="792"/>
    </row>
    <row r="10" spans="5:14" x14ac:dyDescent="0.25">
      <c r="K10" s="792"/>
      <c r="L10" s="792"/>
      <c r="M10" s="792"/>
      <c r="N10" s="792"/>
    </row>
    <row r="11" spans="5:14" x14ac:dyDescent="0.25">
      <c r="K11" s="792"/>
      <c r="L11" s="792"/>
      <c r="M11" s="792"/>
      <c r="N11" s="792"/>
    </row>
    <row r="12" spans="5:14" x14ac:dyDescent="0.25">
      <c r="K12" s="792"/>
      <c r="L12" s="792"/>
      <c r="M12" s="792"/>
      <c r="N12" s="792"/>
    </row>
    <row r="13" spans="5:14" x14ac:dyDescent="0.25">
      <c r="K13" s="792"/>
      <c r="L13" s="792"/>
      <c r="M13" s="792"/>
      <c r="N13" s="792"/>
    </row>
    <row r="14" spans="5:14" x14ac:dyDescent="0.25">
      <c r="K14" s="792"/>
      <c r="L14" s="792"/>
      <c r="M14" s="792"/>
      <c r="N14" s="792"/>
    </row>
    <row r="15" spans="5:14" x14ac:dyDescent="0.25">
      <c r="K15" s="792"/>
      <c r="L15" s="792"/>
      <c r="M15" s="792"/>
      <c r="N15" s="792"/>
    </row>
    <row r="16" spans="5:14" x14ac:dyDescent="0.25">
      <c r="K16" s="792"/>
      <c r="L16" s="792"/>
      <c r="M16" s="792"/>
      <c r="N16" s="792"/>
    </row>
    <row r="17" spans="7:14" x14ac:dyDescent="0.25">
      <c r="K17" s="792"/>
      <c r="L17" s="792"/>
      <c r="M17" s="792"/>
      <c r="N17" s="792"/>
    </row>
    <row r="18" spans="7:14" x14ac:dyDescent="0.25">
      <c r="K18" s="792"/>
      <c r="L18" s="792"/>
      <c r="M18" s="792"/>
      <c r="N18" s="792"/>
    </row>
    <row r="19" spans="7:14" x14ac:dyDescent="0.25">
      <c r="G19" s="541" t="s">
        <v>629</v>
      </c>
      <c r="H19" s="369" t="s">
        <v>630</v>
      </c>
    </row>
    <row r="22" spans="7:14" ht="15.75" customHeight="1" x14ac:dyDescent="0.25">
      <c r="K22" s="793" t="s">
        <v>631</v>
      </c>
      <c r="L22" s="793"/>
      <c r="M22" s="793"/>
      <c r="N22" s="793"/>
    </row>
    <row r="23" spans="7:14" x14ac:dyDescent="0.25">
      <c r="K23" s="793"/>
      <c r="L23" s="793"/>
      <c r="M23" s="793"/>
      <c r="N23" s="793"/>
    </row>
    <row r="24" spans="7:14" x14ac:dyDescent="0.25">
      <c r="K24" s="793"/>
      <c r="L24" s="793"/>
      <c r="M24" s="793"/>
      <c r="N24" s="793"/>
    </row>
    <row r="25" spans="7:14" x14ac:dyDescent="0.25">
      <c r="K25" s="793"/>
      <c r="L25" s="793"/>
      <c r="M25" s="793"/>
      <c r="N25" s="793"/>
    </row>
    <row r="26" spans="7:14" x14ac:dyDescent="0.25">
      <c r="K26" s="793"/>
      <c r="L26" s="793"/>
      <c r="M26" s="793"/>
      <c r="N26" s="793"/>
    </row>
    <row r="27" spans="7:14" x14ac:dyDescent="0.25">
      <c r="K27" s="793"/>
      <c r="L27" s="793"/>
      <c r="M27" s="793"/>
      <c r="N27" s="793"/>
    </row>
    <row r="28" spans="7:14" x14ac:dyDescent="0.25">
      <c r="K28" s="793"/>
      <c r="L28" s="793"/>
      <c r="M28" s="793"/>
      <c r="N28" s="793"/>
    </row>
    <row r="29" spans="7:14" x14ac:dyDescent="0.25">
      <c r="K29" s="793"/>
      <c r="L29" s="793"/>
      <c r="M29" s="793"/>
      <c r="N29" s="793"/>
    </row>
    <row r="30" spans="7:14" x14ac:dyDescent="0.25">
      <c r="K30" s="793"/>
      <c r="L30" s="793"/>
      <c r="M30" s="793"/>
      <c r="N30" s="793"/>
    </row>
    <row r="31" spans="7:14" x14ac:dyDescent="0.25">
      <c r="K31" s="793"/>
      <c r="L31" s="793"/>
      <c r="M31" s="793"/>
      <c r="N31" s="793"/>
    </row>
    <row r="32" spans="7:14" x14ac:dyDescent="0.25">
      <c r="K32" s="793"/>
      <c r="L32" s="793"/>
      <c r="M32" s="793"/>
      <c r="N32" s="793"/>
    </row>
    <row r="33" spans="7:17" x14ac:dyDescent="0.25">
      <c r="K33" s="793"/>
      <c r="L33" s="793"/>
      <c r="M33" s="793"/>
      <c r="N33" s="793"/>
    </row>
    <row r="34" spans="7:17" x14ac:dyDescent="0.25">
      <c r="K34" s="793"/>
      <c r="L34" s="793"/>
      <c r="M34" s="793"/>
      <c r="N34" s="793"/>
    </row>
    <row r="35" spans="7:17" x14ac:dyDescent="0.25">
      <c r="K35" s="793"/>
      <c r="L35" s="793"/>
      <c r="M35" s="793"/>
      <c r="N35" s="793"/>
    </row>
    <row r="36" spans="7:17" x14ac:dyDescent="0.25">
      <c r="K36" s="793"/>
      <c r="L36" s="793"/>
      <c r="M36" s="793"/>
      <c r="N36" s="793"/>
    </row>
    <row r="37" spans="7:17" x14ac:dyDescent="0.25">
      <c r="K37" s="793"/>
      <c r="L37" s="793"/>
      <c r="M37" s="793"/>
      <c r="N37" s="793"/>
    </row>
    <row r="38" spans="7:17" x14ac:dyDescent="0.25">
      <c r="K38" s="793"/>
      <c r="L38" s="793"/>
      <c r="M38" s="793"/>
      <c r="N38" s="793"/>
    </row>
    <row r="39" spans="7:17" x14ac:dyDescent="0.25">
      <c r="K39" s="793"/>
      <c r="L39" s="793"/>
      <c r="M39" s="793"/>
      <c r="N39" s="793"/>
    </row>
    <row r="40" spans="7:17" x14ac:dyDescent="0.25">
      <c r="K40" s="793"/>
      <c r="L40" s="793"/>
      <c r="M40" s="793"/>
      <c r="N40" s="793"/>
    </row>
    <row r="41" spans="7:17" x14ac:dyDescent="0.25">
      <c r="G41" s="541" t="s">
        <v>629</v>
      </c>
      <c r="H41" s="542" t="s">
        <v>632</v>
      </c>
    </row>
    <row r="44" spans="7:17" x14ac:dyDescent="0.25">
      <c r="N44" s="793" t="s">
        <v>633</v>
      </c>
      <c r="O44" s="793"/>
      <c r="P44" s="793"/>
      <c r="Q44" s="793"/>
    </row>
    <row r="45" spans="7:17" x14ac:dyDescent="0.25">
      <c r="N45" s="793"/>
      <c r="O45" s="793"/>
      <c r="P45" s="793"/>
      <c r="Q45" s="793"/>
    </row>
    <row r="46" spans="7:17" x14ac:dyDescent="0.25">
      <c r="N46" s="793"/>
      <c r="O46" s="793"/>
      <c r="P46" s="793"/>
      <c r="Q46" s="793"/>
    </row>
    <row r="47" spans="7:17" x14ac:dyDescent="0.25">
      <c r="N47" s="793"/>
      <c r="O47" s="793"/>
      <c r="P47" s="793"/>
      <c r="Q47" s="793"/>
    </row>
    <row r="48" spans="7:17" x14ac:dyDescent="0.25">
      <c r="N48" s="793"/>
      <c r="O48" s="793"/>
      <c r="P48" s="793"/>
      <c r="Q48" s="793"/>
    </row>
    <row r="49" spans="7:17" x14ac:dyDescent="0.25">
      <c r="N49" s="793"/>
      <c r="O49" s="793"/>
      <c r="P49" s="793"/>
      <c r="Q49" s="793"/>
    </row>
    <row r="50" spans="7:17" x14ac:dyDescent="0.25">
      <c r="N50" s="793"/>
      <c r="O50" s="793"/>
      <c r="P50" s="793"/>
      <c r="Q50" s="793"/>
    </row>
    <row r="51" spans="7:17" x14ac:dyDescent="0.25">
      <c r="N51" s="793"/>
      <c r="O51" s="793"/>
      <c r="P51" s="793"/>
      <c r="Q51" s="793"/>
    </row>
    <row r="52" spans="7:17" x14ac:dyDescent="0.25">
      <c r="N52" s="793"/>
      <c r="O52" s="793"/>
      <c r="P52" s="793"/>
      <c r="Q52" s="793"/>
    </row>
    <row r="53" spans="7:17" x14ac:dyDescent="0.25">
      <c r="N53" s="793"/>
      <c r="O53" s="793"/>
      <c r="P53" s="793"/>
      <c r="Q53" s="793"/>
    </row>
    <row r="54" spans="7:17" x14ac:dyDescent="0.25">
      <c r="N54" s="793"/>
      <c r="O54" s="793"/>
      <c r="P54" s="793"/>
      <c r="Q54" s="793"/>
    </row>
    <row r="55" spans="7:17" x14ac:dyDescent="0.25">
      <c r="N55" s="793"/>
      <c r="O55" s="793"/>
      <c r="P55" s="793"/>
      <c r="Q55" s="793"/>
    </row>
    <row r="56" spans="7:17" x14ac:dyDescent="0.25">
      <c r="N56" s="793"/>
      <c r="O56" s="793"/>
      <c r="P56" s="793"/>
      <c r="Q56" s="793"/>
    </row>
    <row r="57" spans="7:17" x14ac:dyDescent="0.25">
      <c r="N57" s="793"/>
      <c r="O57" s="793"/>
      <c r="P57" s="793"/>
      <c r="Q57" s="793"/>
    </row>
    <row r="58" spans="7:17" x14ac:dyDescent="0.25">
      <c r="N58" s="793"/>
      <c r="O58" s="793"/>
      <c r="P58" s="793"/>
      <c r="Q58" s="793"/>
    </row>
    <row r="59" spans="7:17" x14ac:dyDescent="0.25">
      <c r="N59" s="793"/>
      <c r="O59" s="793"/>
      <c r="P59" s="793"/>
      <c r="Q59" s="793"/>
    </row>
    <row r="60" spans="7:17" x14ac:dyDescent="0.25">
      <c r="N60" s="793"/>
      <c r="O60" s="793"/>
      <c r="P60" s="793"/>
      <c r="Q60" s="793"/>
    </row>
    <row r="61" spans="7:17" x14ac:dyDescent="0.25">
      <c r="N61" s="793"/>
      <c r="O61" s="793"/>
      <c r="P61" s="793"/>
      <c r="Q61" s="793"/>
    </row>
    <row r="63" spans="7:17" x14ac:dyDescent="0.25">
      <c r="G63" s="541" t="s">
        <v>629</v>
      </c>
      <c r="H63" s="542" t="s">
        <v>634</v>
      </c>
    </row>
    <row r="66" spans="13:19" ht="15.75" customHeight="1" x14ac:dyDescent="0.25">
      <c r="M66" s="793" t="s">
        <v>635</v>
      </c>
      <c r="N66" s="793"/>
      <c r="O66" s="793"/>
      <c r="P66" s="793"/>
      <c r="Q66" s="793"/>
      <c r="R66" s="793"/>
      <c r="S66" s="793"/>
    </row>
    <row r="67" spans="13:19" x14ac:dyDescent="0.25">
      <c r="M67" s="793"/>
      <c r="N67" s="793"/>
      <c r="O67" s="793"/>
      <c r="P67" s="793"/>
      <c r="Q67" s="793"/>
      <c r="R67" s="793"/>
      <c r="S67" s="793"/>
    </row>
    <row r="68" spans="13:19" x14ac:dyDescent="0.25">
      <c r="M68" s="793"/>
      <c r="N68" s="793"/>
      <c r="O68" s="793"/>
      <c r="P68" s="793"/>
      <c r="Q68" s="793"/>
      <c r="R68" s="793"/>
      <c r="S68" s="793"/>
    </row>
    <row r="69" spans="13:19" x14ac:dyDescent="0.25">
      <c r="M69" s="793"/>
      <c r="N69" s="793"/>
      <c r="O69" s="793"/>
      <c r="P69" s="793"/>
      <c r="Q69" s="793"/>
      <c r="R69" s="793"/>
      <c r="S69" s="793"/>
    </row>
    <row r="70" spans="13:19" x14ac:dyDescent="0.25">
      <c r="M70" s="793"/>
      <c r="N70" s="793"/>
      <c r="O70" s="793"/>
      <c r="P70" s="793"/>
      <c r="Q70" s="793"/>
      <c r="R70" s="793"/>
      <c r="S70" s="793"/>
    </row>
    <row r="71" spans="13:19" x14ac:dyDescent="0.25">
      <c r="M71" s="793"/>
      <c r="N71" s="793"/>
      <c r="O71" s="793"/>
      <c r="P71" s="793"/>
      <c r="Q71" s="793"/>
      <c r="R71" s="793"/>
      <c r="S71" s="793"/>
    </row>
    <row r="72" spans="13:19" x14ac:dyDescent="0.25">
      <c r="M72" s="793"/>
      <c r="N72" s="793"/>
      <c r="O72" s="793"/>
      <c r="P72" s="793"/>
      <c r="Q72" s="793"/>
      <c r="R72" s="793"/>
      <c r="S72" s="793"/>
    </row>
    <row r="73" spans="13:19" x14ac:dyDescent="0.25">
      <c r="M73" s="793"/>
      <c r="N73" s="793"/>
      <c r="O73" s="793"/>
      <c r="P73" s="793"/>
      <c r="Q73" s="793"/>
      <c r="R73" s="793"/>
      <c r="S73" s="793"/>
    </row>
    <row r="74" spans="13:19" x14ac:dyDescent="0.25">
      <c r="M74" s="793"/>
      <c r="N74" s="793"/>
      <c r="O74" s="793"/>
      <c r="P74" s="793"/>
      <c r="Q74" s="793"/>
      <c r="R74" s="793"/>
      <c r="S74" s="793"/>
    </row>
    <row r="75" spans="13:19" x14ac:dyDescent="0.25">
      <c r="M75" s="793"/>
      <c r="N75" s="793"/>
      <c r="O75" s="793"/>
      <c r="P75" s="793"/>
      <c r="Q75" s="793"/>
      <c r="R75" s="793"/>
      <c r="S75" s="793"/>
    </row>
    <row r="76" spans="13:19" x14ac:dyDescent="0.25">
      <c r="M76" s="793"/>
      <c r="N76" s="793"/>
      <c r="O76" s="793"/>
      <c r="P76" s="793"/>
      <c r="Q76" s="793"/>
      <c r="R76" s="793"/>
      <c r="S76" s="793"/>
    </row>
    <row r="77" spans="13:19" x14ac:dyDescent="0.25">
      <c r="M77" s="793"/>
      <c r="N77" s="793"/>
      <c r="O77" s="793"/>
      <c r="P77" s="793"/>
      <c r="Q77" s="793"/>
      <c r="R77" s="793"/>
      <c r="S77" s="793"/>
    </row>
    <row r="78" spans="13:19" x14ac:dyDescent="0.25">
      <c r="M78" s="793"/>
      <c r="N78" s="793"/>
      <c r="O78" s="793"/>
      <c r="P78" s="793"/>
      <c r="Q78" s="793"/>
      <c r="R78" s="793"/>
      <c r="S78" s="793"/>
    </row>
    <row r="79" spans="13:19" x14ac:dyDescent="0.25">
      <c r="M79" s="793"/>
      <c r="N79" s="793"/>
      <c r="O79" s="793"/>
      <c r="P79" s="793"/>
      <c r="Q79" s="793"/>
      <c r="R79" s="793"/>
      <c r="S79" s="793"/>
    </row>
    <row r="80" spans="13:19" x14ac:dyDescent="0.25">
      <c r="M80" s="793"/>
      <c r="N80" s="793"/>
      <c r="O80" s="793"/>
      <c r="P80" s="793"/>
      <c r="Q80" s="793"/>
      <c r="R80" s="793"/>
      <c r="S80" s="793"/>
    </row>
    <row r="81" spans="7:19" x14ac:dyDescent="0.25">
      <c r="M81" s="793"/>
      <c r="N81" s="793"/>
      <c r="O81" s="793"/>
      <c r="P81" s="793"/>
      <c r="Q81" s="793"/>
      <c r="R81" s="793"/>
      <c r="S81" s="793"/>
    </row>
    <row r="82" spans="7:19" x14ac:dyDescent="0.25">
      <c r="M82" s="793"/>
      <c r="N82" s="793"/>
      <c r="O82" s="793"/>
      <c r="P82" s="793"/>
      <c r="Q82" s="793"/>
      <c r="R82" s="793"/>
      <c r="S82" s="793"/>
    </row>
    <row r="83" spans="7:19" x14ac:dyDescent="0.25">
      <c r="M83" s="793"/>
      <c r="N83" s="793"/>
      <c r="O83" s="793"/>
      <c r="P83" s="793"/>
      <c r="Q83" s="793"/>
      <c r="R83" s="793"/>
      <c r="S83" s="793"/>
    </row>
    <row r="84" spans="7:19" x14ac:dyDescent="0.25">
      <c r="G84" s="541" t="s">
        <v>629</v>
      </c>
      <c r="H84" s="542" t="s">
        <v>636</v>
      </c>
      <c r="M84" s="793"/>
      <c r="N84" s="793"/>
      <c r="O84" s="793"/>
      <c r="P84" s="793"/>
      <c r="Q84" s="793"/>
      <c r="R84" s="793"/>
      <c r="S84" s="793"/>
    </row>
    <row r="85" spans="7:19" x14ac:dyDescent="0.25">
      <c r="M85" s="793"/>
      <c r="N85" s="793"/>
      <c r="O85" s="793"/>
      <c r="P85" s="793"/>
      <c r="Q85" s="793"/>
      <c r="R85" s="793"/>
      <c r="S85" s="793"/>
    </row>
    <row r="86" spans="7:19" x14ac:dyDescent="0.25">
      <c r="M86" s="793"/>
      <c r="N86" s="793"/>
      <c r="O86" s="793"/>
      <c r="P86" s="793"/>
      <c r="Q86" s="793"/>
      <c r="R86" s="793"/>
      <c r="S86" s="793"/>
    </row>
    <row r="87" spans="7:19" x14ac:dyDescent="0.25">
      <c r="M87" s="793"/>
      <c r="N87" s="793"/>
      <c r="O87" s="793"/>
      <c r="P87" s="793"/>
      <c r="Q87" s="793"/>
      <c r="R87" s="793"/>
      <c r="S87" s="793"/>
    </row>
    <row r="88" spans="7:19" x14ac:dyDescent="0.25">
      <c r="M88" s="793"/>
      <c r="N88" s="793"/>
      <c r="O88" s="793"/>
      <c r="P88" s="793"/>
      <c r="Q88" s="793"/>
      <c r="R88" s="793"/>
      <c r="S88" s="793"/>
    </row>
    <row r="89" spans="7:19" x14ac:dyDescent="0.25">
      <c r="M89" s="793"/>
      <c r="N89" s="793"/>
      <c r="O89" s="793"/>
      <c r="P89" s="793"/>
      <c r="Q89" s="793"/>
      <c r="R89" s="793"/>
      <c r="S89" s="793"/>
    </row>
  </sheetData>
  <mergeCells count="4">
    <mergeCell ref="K5:N18"/>
    <mergeCell ref="K22:N40"/>
    <mergeCell ref="N44:Q61"/>
    <mergeCell ref="M66:S89"/>
  </mergeCells>
  <hyperlinks>
    <hyperlink ref="H41" r:id="rId1" xr:uid="{6F157C84-980D-4FE2-AF2B-41AEA08C4D57}"/>
    <hyperlink ref="H19" r:id="rId2" xr:uid="{3584DEE9-8104-4F10-BF45-2F2DF57F1724}"/>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F5:P18"/>
  <sheetViews>
    <sheetView topLeftCell="D6" zoomScale="90" zoomScaleNormal="90" workbookViewId="0">
      <selection activeCell="I3" sqref="I3"/>
    </sheetView>
  </sheetViews>
  <sheetFormatPr defaultRowHeight="15.75" x14ac:dyDescent="0.25"/>
  <cols>
    <col min="1" max="5" width="9" style="250"/>
    <col min="6" max="6" width="72.5" style="250" customWidth="1"/>
    <col min="7" max="16384" width="9" style="250"/>
  </cols>
  <sheetData>
    <row r="5" spans="6:16" ht="46.9" customHeight="1" x14ac:dyDescent="0.25">
      <c r="F5" s="251" t="s">
        <v>637</v>
      </c>
      <c r="M5" s="791" t="s">
        <v>638</v>
      </c>
      <c r="N5" s="791"/>
      <c r="O5" s="791"/>
      <c r="P5" s="791"/>
    </row>
    <row r="6" spans="6:16" ht="177" customHeight="1" x14ac:dyDescent="0.25">
      <c r="F6" s="87" t="s">
        <v>89</v>
      </c>
      <c r="M6" s="791"/>
      <c r="N6" s="791"/>
      <c r="O6" s="791"/>
      <c r="P6" s="791"/>
    </row>
    <row r="7" spans="6:16" x14ac:dyDescent="0.25">
      <c r="M7" s="791"/>
      <c r="N7" s="791"/>
      <c r="O7" s="791"/>
      <c r="P7" s="791"/>
    </row>
    <row r="8" spans="6:16" x14ac:dyDescent="0.25">
      <c r="F8" s="524" t="s">
        <v>639</v>
      </c>
      <c r="M8" s="791"/>
      <c r="N8" s="791"/>
      <c r="O8" s="791"/>
      <c r="P8" s="791"/>
    </row>
    <row r="9" spans="6:16" x14ac:dyDescent="0.25">
      <c r="M9" s="791"/>
      <c r="N9" s="791"/>
      <c r="O9" s="791"/>
      <c r="P9" s="791"/>
    </row>
    <row r="10" spans="6:16" x14ac:dyDescent="0.25">
      <c r="M10" s="791"/>
      <c r="N10" s="791"/>
      <c r="O10" s="791"/>
      <c r="P10" s="791"/>
    </row>
    <row r="11" spans="6:16" x14ac:dyDescent="0.25">
      <c r="M11" s="791"/>
      <c r="N11" s="791"/>
      <c r="O11" s="791"/>
      <c r="P11" s="791"/>
    </row>
    <row r="12" spans="6:16" x14ac:dyDescent="0.25">
      <c r="M12" s="791"/>
      <c r="N12" s="791"/>
      <c r="O12" s="791"/>
      <c r="P12" s="791"/>
    </row>
    <row r="13" spans="6:16" x14ac:dyDescent="0.25">
      <c r="H13" s="541" t="s">
        <v>629</v>
      </c>
      <c r="I13" s="542" t="s">
        <v>632</v>
      </c>
      <c r="M13" s="543"/>
      <c r="N13" s="543"/>
      <c r="O13" s="543"/>
      <c r="P13" s="543"/>
    </row>
    <row r="14" spans="6:16" x14ac:dyDescent="0.25">
      <c r="M14" s="543"/>
      <c r="N14" s="543"/>
      <c r="O14" s="543"/>
      <c r="P14" s="543"/>
    </row>
    <row r="15" spans="6:16" x14ac:dyDescent="0.25">
      <c r="M15" s="543"/>
      <c r="N15" s="543"/>
      <c r="O15" s="543"/>
      <c r="P15" s="543"/>
    </row>
    <row r="16" spans="6:16" x14ac:dyDescent="0.25">
      <c r="M16" s="543"/>
      <c r="N16" s="543"/>
      <c r="O16" s="543"/>
      <c r="P16" s="543"/>
    </row>
    <row r="17" spans="13:16" x14ac:dyDescent="0.25">
      <c r="M17" s="543"/>
      <c r="N17" s="543"/>
      <c r="O17" s="543"/>
      <c r="P17" s="543"/>
    </row>
    <row r="18" spans="13:16" x14ac:dyDescent="0.25">
      <c r="M18" s="543"/>
      <c r="N18" s="543"/>
      <c r="O18" s="543"/>
      <c r="P18" s="543"/>
    </row>
  </sheetData>
  <mergeCells count="1">
    <mergeCell ref="M5:P12"/>
  </mergeCells>
  <hyperlinks>
    <hyperlink ref="I13" r:id="rId1" xr:uid="{4810ABEE-8434-421B-9E9D-A5D72EED8F36}"/>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U58"/>
  <sheetViews>
    <sheetView topLeftCell="B1" zoomScale="60" zoomScaleNormal="60" workbookViewId="0">
      <selection activeCell="K5" sqref="K5"/>
    </sheetView>
  </sheetViews>
  <sheetFormatPr defaultRowHeight="15.75" x14ac:dyDescent="0.25"/>
  <cols>
    <col min="1" max="1" width="9" style="250"/>
    <col min="2" max="2" width="19.625" style="250" customWidth="1"/>
    <col min="3" max="3" width="24.375" style="250" customWidth="1"/>
    <col min="4" max="4" width="20.625" style="250" bestFit="1" customWidth="1"/>
    <col min="5" max="5" width="9" style="250" customWidth="1"/>
    <col min="6" max="6" width="9" style="250"/>
    <col min="7" max="7" width="42.75" style="250" bestFit="1" customWidth="1"/>
    <col min="8" max="8" width="24.75" style="250" customWidth="1"/>
    <col min="9" max="9" width="13.125" style="250" bestFit="1" customWidth="1"/>
    <col min="10" max="16384" width="9" style="250"/>
  </cols>
  <sheetData>
    <row r="4" spans="1:21" ht="52.15" customHeight="1" x14ac:dyDescent="0.25">
      <c r="B4" s="794" t="s">
        <v>640</v>
      </c>
      <c r="C4" s="795"/>
      <c r="D4" s="795"/>
      <c r="E4" s="796"/>
    </row>
    <row r="5" spans="1:21" ht="177.6" customHeight="1" x14ac:dyDescent="0.25">
      <c r="B5" s="797" t="s">
        <v>90</v>
      </c>
      <c r="C5" s="798"/>
      <c r="D5" s="798"/>
      <c r="E5" s="799"/>
      <c r="L5" s="556" t="s">
        <v>641</v>
      </c>
    </row>
    <row r="6" spans="1:21" ht="15.75" customHeight="1" x14ac:dyDescent="0.25">
      <c r="G6" s="800" t="s">
        <v>642</v>
      </c>
      <c r="H6" s="800"/>
      <c r="I6" s="800"/>
      <c r="Q6" s="791" t="s">
        <v>802</v>
      </c>
      <c r="R6" s="791"/>
      <c r="S6" s="791"/>
      <c r="T6" s="791"/>
      <c r="U6" s="791"/>
    </row>
    <row r="7" spans="1:21" ht="33" customHeight="1" x14ac:dyDescent="0.25">
      <c r="G7" s="544"/>
      <c r="H7" s="560" t="s">
        <v>643</v>
      </c>
      <c r="I7" s="560" t="s">
        <v>644</v>
      </c>
      <c r="Q7" s="791"/>
      <c r="R7" s="791"/>
      <c r="S7" s="791"/>
      <c r="T7" s="791"/>
      <c r="U7" s="791"/>
    </row>
    <row r="8" spans="1:21" x14ac:dyDescent="0.25">
      <c r="G8" s="505" t="s">
        <v>645</v>
      </c>
      <c r="H8" s="558">
        <f>SUM(H9:H16)</f>
        <v>1319</v>
      </c>
      <c r="I8" s="559"/>
      <c r="Q8" s="791"/>
      <c r="R8" s="791"/>
      <c r="S8" s="791"/>
      <c r="T8" s="791"/>
      <c r="U8" s="791"/>
    </row>
    <row r="9" spans="1:21" x14ac:dyDescent="0.25">
      <c r="G9" s="544" t="s">
        <v>646</v>
      </c>
      <c r="H9" s="559">
        <v>265</v>
      </c>
      <c r="I9" s="559">
        <v>8</v>
      </c>
      <c r="Q9" s="791"/>
      <c r="R9" s="791"/>
      <c r="S9" s="791"/>
      <c r="T9" s="791"/>
      <c r="U9" s="791"/>
    </row>
    <row r="10" spans="1:21" x14ac:dyDescent="0.25">
      <c r="G10" s="544" t="s">
        <v>647</v>
      </c>
      <c r="H10" s="559">
        <v>19</v>
      </c>
      <c r="I10" s="559">
        <v>1</v>
      </c>
      <c r="Q10" s="791"/>
      <c r="R10" s="791"/>
      <c r="S10" s="791"/>
      <c r="T10" s="791"/>
      <c r="U10" s="791"/>
    </row>
    <row r="11" spans="1:21" x14ac:dyDescent="0.25">
      <c r="G11" s="544" t="s">
        <v>641</v>
      </c>
      <c r="H11" s="559">
        <v>847</v>
      </c>
      <c r="I11" s="559">
        <v>24</v>
      </c>
      <c r="Q11" s="791"/>
      <c r="R11" s="791"/>
      <c r="S11" s="791"/>
      <c r="T11" s="791"/>
      <c r="U11" s="791"/>
    </row>
    <row r="12" spans="1:21" x14ac:dyDescent="0.25">
      <c r="G12" s="544" t="s">
        <v>648</v>
      </c>
      <c r="H12" s="559"/>
      <c r="I12" s="559"/>
      <c r="Q12" s="791"/>
      <c r="R12" s="791"/>
      <c r="S12" s="791"/>
      <c r="T12" s="791"/>
      <c r="U12" s="791"/>
    </row>
    <row r="13" spans="1:21" x14ac:dyDescent="0.25">
      <c r="G13" s="545" t="s">
        <v>649</v>
      </c>
      <c r="H13" s="559">
        <v>116</v>
      </c>
      <c r="I13" s="559">
        <v>3</v>
      </c>
      <c r="Q13" s="791"/>
      <c r="R13" s="791"/>
      <c r="S13" s="791"/>
      <c r="T13" s="791"/>
      <c r="U13" s="791"/>
    </row>
    <row r="14" spans="1:21" ht="49.5" customHeight="1" x14ac:dyDescent="0.25">
      <c r="A14" s="794" t="s">
        <v>650</v>
      </c>
      <c r="B14" s="795"/>
      <c r="C14" s="795"/>
      <c r="D14" s="796"/>
      <c r="G14" s="545" t="s">
        <v>651</v>
      </c>
      <c r="H14" s="559">
        <v>1</v>
      </c>
      <c r="I14" s="559">
        <v>0</v>
      </c>
      <c r="Q14" s="791"/>
      <c r="R14" s="791"/>
      <c r="S14" s="791"/>
      <c r="T14" s="791"/>
      <c r="U14" s="791"/>
    </row>
    <row r="15" spans="1:21" ht="47.25" x14ac:dyDescent="0.25">
      <c r="A15" s="561"/>
      <c r="B15" s="562" t="s">
        <v>652</v>
      </c>
      <c r="C15" s="562" t="s">
        <v>653</v>
      </c>
      <c r="D15" s="561" t="s">
        <v>654</v>
      </c>
      <c r="G15" s="545" t="s">
        <v>655</v>
      </c>
      <c r="H15" s="559">
        <v>41</v>
      </c>
      <c r="I15" s="559">
        <v>1</v>
      </c>
      <c r="Q15" s="791"/>
      <c r="R15" s="791"/>
      <c r="S15" s="791"/>
      <c r="T15" s="791"/>
      <c r="U15" s="791"/>
    </row>
    <row r="16" spans="1:21" x14ac:dyDescent="0.25">
      <c r="A16" s="72">
        <v>2022</v>
      </c>
      <c r="B16" s="555">
        <v>86169643</v>
      </c>
      <c r="C16" s="72" t="s">
        <v>656</v>
      </c>
      <c r="D16" s="546">
        <f>(30000*24.88)/B16</f>
        <v>8.6619831998143472E-3</v>
      </c>
      <c r="G16" s="545" t="s">
        <v>657</v>
      </c>
      <c r="H16" s="559">
        <v>30</v>
      </c>
      <c r="I16" s="559">
        <v>1</v>
      </c>
    </row>
    <row r="17" spans="1:21" x14ac:dyDescent="0.25">
      <c r="A17" s="72" t="s">
        <v>658</v>
      </c>
      <c r="B17" s="555">
        <v>155720410.679712</v>
      </c>
      <c r="C17" s="72" t="s">
        <v>659</v>
      </c>
      <c r="D17" s="546">
        <f>(40000*33.364)/B17</f>
        <v>8.5702317003577798E-3</v>
      </c>
      <c r="G17" s="544"/>
      <c r="H17" s="559"/>
      <c r="I17" s="559"/>
    </row>
    <row r="18" spans="1:21" x14ac:dyDescent="0.25">
      <c r="A18" s="368" t="s">
        <v>660</v>
      </c>
      <c r="B18" s="368"/>
      <c r="C18" s="368"/>
      <c r="D18" s="368"/>
      <c r="G18" s="505" t="s">
        <v>661</v>
      </c>
      <c r="H18" s="557">
        <f>H20+H21+H19</f>
        <v>428</v>
      </c>
      <c r="I18" s="559"/>
      <c r="Q18" s="547" t="s">
        <v>662</v>
      </c>
      <c r="R18" s="368"/>
      <c r="S18" s="368"/>
      <c r="T18" s="368"/>
      <c r="U18" s="368"/>
    </row>
    <row r="19" spans="1:21" ht="141.75" customHeight="1" x14ac:dyDescent="0.25">
      <c r="G19" s="544" t="s">
        <v>663</v>
      </c>
      <c r="H19" s="559">
        <v>32</v>
      </c>
      <c r="I19" s="559">
        <v>1</v>
      </c>
      <c r="Q19" s="791" t="s">
        <v>803</v>
      </c>
      <c r="R19" s="791"/>
      <c r="S19" s="791"/>
      <c r="T19" s="791"/>
      <c r="U19" s="791"/>
    </row>
    <row r="20" spans="1:21" x14ac:dyDescent="0.25">
      <c r="G20" s="544" t="s">
        <v>664</v>
      </c>
      <c r="H20" s="559">
        <v>384</v>
      </c>
      <c r="I20" s="559">
        <v>11</v>
      </c>
      <c r="L20" s="368" t="s">
        <v>665</v>
      </c>
      <c r="M20" s="368"/>
      <c r="Q20" s="548"/>
      <c r="R20" s="548"/>
      <c r="S20" s="548"/>
      <c r="T20" s="548"/>
      <c r="U20" s="548"/>
    </row>
    <row r="21" spans="1:21" x14ac:dyDescent="0.25">
      <c r="G21" s="544" t="s">
        <v>666</v>
      </c>
      <c r="H21" s="559">
        <v>12</v>
      </c>
      <c r="I21" s="559">
        <v>0</v>
      </c>
      <c r="L21" s="368" t="s">
        <v>530</v>
      </c>
      <c r="M21" s="369" t="s">
        <v>667</v>
      </c>
      <c r="Q21" s="548"/>
      <c r="R21" s="548"/>
      <c r="S21" s="548"/>
      <c r="T21" s="548"/>
      <c r="U21" s="548"/>
    </row>
    <row r="22" spans="1:21" x14ac:dyDescent="0.25">
      <c r="G22" s="541" t="s">
        <v>668</v>
      </c>
      <c r="M22" s="369" t="s">
        <v>669</v>
      </c>
      <c r="N22" s="369"/>
      <c r="Q22" s="548"/>
      <c r="R22" s="548"/>
      <c r="S22" s="548"/>
      <c r="T22" s="548"/>
      <c r="U22" s="548"/>
    </row>
    <row r="23" spans="1:21" x14ac:dyDescent="0.25">
      <c r="C23" s="549"/>
      <c r="G23" s="541" t="s">
        <v>670</v>
      </c>
      <c r="Q23" s="548"/>
      <c r="R23" s="548"/>
      <c r="S23" s="548"/>
      <c r="T23" s="548"/>
      <c r="U23" s="548"/>
    </row>
    <row r="24" spans="1:21" x14ac:dyDescent="0.25">
      <c r="G24" s="541" t="s">
        <v>530</v>
      </c>
      <c r="H24" s="550" t="s">
        <v>671</v>
      </c>
      <c r="Q24" s="548"/>
      <c r="R24" s="548"/>
      <c r="S24" s="548"/>
      <c r="T24" s="548"/>
      <c r="U24" s="548"/>
    </row>
    <row r="25" spans="1:21" x14ac:dyDescent="0.25">
      <c r="Q25" s="548"/>
      <c r="R25" s="548"/>
      <c r="S25" s="548"/>
      <c r="T25" s="548"/>
      <c r="U25" s="548"/>
    </row>
    <row r="27" spans="1:21" x14ac:dyDescent="0.25">
      <c r="G27" s="551" t="s">
        <v>646</v>
      </c>
      <c r="H27" s="552"/>
      <c r="I27" s="553"/>
    </row>
    <row r="28" spans="1:21" ht="15.75" customHeight="1" x14ac:dyDescent="0.25">
      <c r="G28" s="801" t="s">
        <v>672</v>
      </c>
      <c r="H28" s="791"/>
      <c r="I28" s="802"/>
    </row>
    <row r="29" spans="1:21" x14ac:dyDescent="0.25">
      <c r="G29" s="801"/>
      <c r="H29" s="791"/>
      <c r="I29" s="802"/>
    </row>
    <row r="30" spans="1:21" x14ac:dyDescent="0.25">
      <c r="G30" s="801"/>
      <c r="H30" s="791"/>
      <c r="I30" s="802"/>
    </row>
    <row r="31" spans="1:21" x14ac:dyDescent="0.25">
      <c r="G31" s="801"/>
      <c r="H31" s="791"/>
      <c r="I31" s="802"/>
    </row>
    <row r="32" spans="1:21" x14ac:dyDescent="0.25">
      <c r="G32" s="801"/>
      <c r="H32" s="791"/>
      <c r="I32" s="802"/>
    </row>
    <row r="33" spans="7:9" x14ac:dyDescent="0.25">
      <c r="G33" s="801"/>
      <c r="H33" s="791"/>
      <c r="I33" s="802"/>
    </row>
    <row r="34" spans="7:9" x14ac:dyDescent="0.25">
      <c r="G34" s="801"/>
      <c r="H34" s="791"/>
      <c r="I34" s="802"/>
    </row>
    <row r="35" spans="7:9" x14ac:dyDescent="0.25">
      <c r="G35" s="801"/>
      <c r="H35" s="791"/>
      <c r="I35" s="802"/>
    </row>
    <row r="36" spans="7:9" x14ac:dyDescent="0.25">
      <c r="G36" s="801"/>
      <c r="H36" s="791"/>
      <c r="I36" s="802"/>
    </row>
    <row r="37" spans="7:9" x14ac:dyDescent="0.25">
      <c r="G37" s="801"/>
      <c r="H37" s="791"/>
      <c r="I37" s="802"/>
    </row>
    <row r="38" spans="7:9" x14ac:dyDescent="0.25">
      <c r="G38" s="801"/>
      <c r="H38" s="791"/>
      <c r="I38" s="802"/>
    </row>
    <row r="39" spans="7:9" x14ac:dyDescent="0.25">
      <c r="G39" s="801"/>
      <c r="H39" s="791"/>
      <c r="I39" s="802"/>
    </row>
    <row r="40" spans="7:9" x14ac:dyDescent="0.25">
      <c r="G40" s="801"/>
      <c r="H40" s="791"/>
      <c r="I40" s="802"/>
    </row>
    <row r="41" spans="7:9" x14ac:dyDescent="0.25">
      <c r="G41" s="801"/>
      <c r="H41" s="791"/>
      <c r="I41" s="802"/>
    </row>
    <row r="42" spans="7:9" x14ac:dyDescent="0.25">
      <c r="G42" s="801"/>
      <c r="H42" s="791"/>
      <c r="I42" s="802"/>
    </row>
    <row r="43" spans="7:9" x14ac:dyDescent="0.25">
      <c r="G43" s="801"/>
      <c r="H43" s="791"/>
      <c r="I43" s="802"/>
    </row>
    <row r="44" spans="7:9" x14ac:dyDescent="0.25">
      <c r="G44" s="801"/>
      <c r="H44" s="791"/>
      <c r="I44" s="802"/>
    </row>
    <row r="45" spans="7:9" x14ac:dyDescent="0.25">
      <c r="G45" s="801"/>
      <c r="H45" s="791"/>
      <c r="I45" s="802"/>
    </row>
    <row r="46" spans="7:9" x14ac:dyDescent="0.25">
      <c r="G46" s="801"/>
      <c r="H46" s="791"/>
      <c r="I46" s="802"/>
    </row>
    <row r="47" spans="7:9" x14ac:dyDescent="0.25">
      <c r="G47" s="801"/>
      <c r="H47" s="791"/>
      <c r="I47" s="802"/>
    </row>
    <row r="48" spans="7:9" x14ac:dyDescent="0.25">
      <c r="G48" s="801"/>
      <c r="H48" s="791"/>
      <c r="I48" s="802"/>
    </row>
    <row r="49" spans="7:9" x14ac:dyDescent="0.25">
      <c r="G49" s="801"/>
      <c r="H49" s="791"/>
      <c r="I49" s="802"/>
    </row>
    <row r="50" spans="7:9" x14ac:dyDescent="0.25">
      <c r="G50" s="801"/>
      <c r="H50" s="791"/>
      <c r="I50" s="802"/>
    </row>
    <row r="51" spans="7:9" x14ac:dyDescent="0.25">
      <c r="G51" s="801"/>
      <c r="H51" s="791"/>
      <c r="I51" s="802"/>
    </row>
    <row r="52" spans="7:9" x14ac:dyDescent="0.25">
      <c r="G52" s="801"/>
      <c r="H52" s="791"/>
      <c r="I52" s="802"/>
    </row>
    <row r="53" spans="7:9" x14ac:dyDescent="0.25">
      <c r="G53" s="801"/>
      <c r="H53" s="791"/>
      <c r="I53" s="802"/>
    </row>
    <row r="54" spans="7:9" x14ac:dyDescent="0.25">
      <c r="G54" s="801"/>
      <c r="H54" s="791"/>
      <c r="I54" s="802"/>
    </row>
    <row r="55" spans="7:9" x14ac:dyDescent="0.25">
      <c r="G55" s="801"/>
      <c r="H55" s="791"/>
      <c r="I55" s="802"/>
    </row>
    <row r="56" spans="7:9" x14ac:dyDescent="0.25">
      <c r="G56" s="803"/>
      <c r="H56" s="804"/>
      <c r="I56" s="805"/>
    </row>
    <row r="57" spans="7:9" x14ac:dyDescent="0.25">
      <c r="G57" s="368" t="s">
        <v>673</v>
      </c>
      <c r="H57" s="368"/>
    </row>
    <row r="58" spans="7:9" x14ac:dyDescent="0.25">
      <c r="G58" s="368" t="s">
        <v>371</v>
      </c>
      <c r="H58" s="554" t="s">
        <v>674</v>
      </c>
    </row>
  </sheetData>
  <mergeCells count="7">
    <mergeCell ref="Q6:U15"/>
    <mergeCell ref="Q19:U19"/>
    <mergeCell ref="B4:E4"/>
    <mergeCell ref="B5:E5"/>
    <mergeCell ref="A14:D14"/>
    <mergeCell ref="G6:I6"/>
    <mergeCell ref="G28:I56"/>
  </mergeCells>
  <hyperlinks>
    <hyperlink ref="H24" r:id="rId1" xr:uid="{8451D6B9-1D83-40DA-82FA-2BC76D4CD088}"/>
    <hyperlink ref="H58" r:id="rId2" xr:uid="{4842DDC7-DB93-4985-85FA-A8017203F8B7}"/>
    <hyperlink ref="M21" r:id="rId3" xr:uid="{4E984443-295A-4C7E-90AD-35FE275519EF}"/>
    <hyperlink ref="M22" r:id="rId4" xr:uid="{D4C749A7-E59B-4D8A-9D44-38DFA0E88F57}"/>
  </hyperlinks>
  <pageMargins left="0.7" right="0.7" top="0.75" bottom="0.75" header="0.3" footer="0.3"/>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T142"/>
  <sheetViews>
    <sheetView topLeftCell="D83" zoomScale="70" zoomScaleNormal="70" workbookViewId="0">
      <selection activeCell="G85" sqref="G85:J85"/>
    </sheetView>
  </sheetViews>
  <sheetFormatPr defaultRowHeight="15.75" x14ac:dyDescent="0.25"/>
  <cols>
    <col min="1" max="3" width="9" style="250"/>
    <col min="4" max="4" width="15.625" style="250" customWidth="1"/>
    <col min="5" max="5" width="37" style="250" customWidth="1"/>
    <col min="6" max="6" width="15.5" style="250" customWidth="1"/>
    <col min="7" max="12" width="9" style="250" customWidth="1"/>
    <col min="13" max="16384" width="9" style="250"/>
  </cols>
  <sheetData>
    <row r="2" spans="3:20" x14ac:dyDescent="0.25">
      <c r="D2" s="813" t="s">
        <v>675</v>
      </c>
      <c r="E2" s="813"/>
      <c r="F2" s="813"/>
      <c r="G2" s="813"/>
      <c r="H2" s="813"/>
      <c r="I2" s="813"/>
    </row>
    <row r="3" spans="3:20" ht="15.75" customHeight="1" x14ac:dyDescent="0.25">
      <c r="D3" s="814" t="s">
        <v>92</v>
      </c>
      <c r="E3" s="815"/>
      <c r="F3" s="815"/>
      <c r="G3" s="815"/>
      <c r="H3" s="815"/>
      <c r="I3" s="563"/>
    </row>
    <row r="4" spans="3:20" x14ac:dyDescent="0.25">
      <c r="D4" s="816"/>
      <c r="E4" s="817"/>
      <c r="F4" s="817"/>
      <c r="G4" s="817"/>
      <c r="H4" s="817"/>
      <c r="I4" s="563"/>
    </row>
    <row r="5" spans="3:20" x14ac:dyDescent="0.25">
      <c r="D5" s="816"/>
      <c r="E5" s="817"/>
      <c r="F5" s="817"/>
      <c r="G5" s="817"/>
      <c r="H5" s="817"/>
      <c r="I5" s="563"/>
    </row>
    <row r="6" spans="3:20" x14ac:dyDescent="0.25">
      <c r="D6" s="818"/>
      <c r="E6" s="819"/>
      <c r="F6" s="819"/>
      <c r="G6" s="819"/>
      <c r="H6" s="819"/>
      <c r="I6" s="564"/>
    </row>
    <row r="11" spans="3:20" x14ac:dyDescent="0.25">
      <c r="C11" s="368"/>
      <c r="D11" s="676" t="s">
        <v>676</v>
      </c>
      <c r="E11" s="677"/>
      <c r="F11" s="677"/>
      <c r="G11" s="677"/>
      <c r="H11" s="677"/>
      <c r="I11" s="677"/>
      <c r="J11" s="677"/>
      <c r="K11" s="677"/>
      <c r="L11" s="677"/>
      <c r="M11" s="677"/>
      <c r="N11" s="677"/>
      <c r="O11" s="677"/>
      <c r="P11" s="677"/>
      <c r="Q11" s="677"/>
      <c r="R11" s="677"/>
      <c r="S11" s="677"/>
      <c r="T11" s="678"/>
    </row>
    <row r="12" spans="3:20" ht="15.75" customHeight="1" x14ac:dyDescent="0.25">
      <c r="C12" s="368"/>
      <c r="D12" s="823"/>
      <c r="E12" s="823"/>
      <c r="F12" s="824" t="s">
        <v>677</v>
      </c>
      <c r="G12" s="825"/>
      <c r="H12" s="825"/>
      <c r="I12" s="825"/>
      <c r="J12" s="825"/>
      <c r="K12" s="825"/>
      <c r="L12" s="825"/>
      <c r="M12" s="825"/>
      <c r="N12" s="825"/>
      <c r="O12" s="565"/>
      <c r="P12" s="565"/>
      <c r="Q12" s="565"/>
      <c r="R12" s="565"/>
      <c r="S12" s="565"/>
      <c r="T12" s="565"/>
    </row>
    <row r="13" spans="3:20" x14ac:dyDescent="0.25">
      <c r="C13" s="368"/>
      <c r="D13" s="823"/>
      <c r="E13" s="823"/>
      <c r="F13" s="581">
        <v>2011</v>
      </c>
      <c r="G13" s="581">
        <v>2012</v>
      </c>
      <c r="H13" s="581">
        <v>2013</v>
      </c>
      <c r="I13" s="581">
        <v>2014</v>
      </c>
      <c r="J13" s="581">
        <v>2015</v>
      </c>
      <c r="K13" s="581">
        <v>2016</v>
      </c>
      <c r="L13" s="581">
        <v>2017</v>
      </c>
      <c r="M13" s="581">
        <v>2018</v>
      </c>
      <c r="N13" s="581">
        <v>2019</v>
      </c>
      <c r="O13" s="581">
        <v>2020</v>
      </c>
      <c r="P13" s="581">
        <v>2021</v>
      </c>
      <c r="Q13" s="581">
        <v>2022</v>
      </c>
      <c r="R13" s="581">
        <v>2023</v>
      </c>
      <c r="S13" s="581">
        <v>2024</v>
      </c>
      <c r="T13" s="581">
        <v>2025</v>
      </c>
    </row>
    <row r="14" spans="3:20" ht="18.75" customHeight="1" x14ac:dyDescent="0.25">
      <c r="C14" s="368"/>
      <c r="D14" s="566"/>
      <c r="E14" s="566" t="s">
        <v>678</v>
      </c>
      <c r="F14" s="582">
        <v>679.9</v>
      </c>
      <c r="G14" s="582">
        <v>765.9</v>
      </c>
      <c r="H14" s="582">
        <v>967.2</v>
      </c>
      <c r="I14" s="582">
        <v>967.2</v>
      </c>
      <c r="J14" s="582">
        <v>969.4</v>
      </c>
      <c r="K14" s="582">
        <v>1165.5</v>
      </c>
      <c r="L14" s="582">
        <v>1468</v>
      </c>
      <c r="M14" s="582">
        <v>1468</v>
      </c>
      <c r="N14" s="583">
        <v>2151</v>
      </c>
      <c r="O14" s="583">
        <v>1775</v>
      </c>
      <c r="P14" s="583">
        <v>2238</v>
      </c>
      <c r="Q14" s="583">
        <v>3003</v>
      </c>
      <c r="R14" s="583">
        <v>1310</v>
      </c>
      <c r="S14" s="583">
        <v>343</v>
      </c>
      <c r="T14" s="583">
        <v>1339</v>
      </c>
    </row>
    <row r="15" spans="3:20" ht="18.75" customHeight="1" x14ac:dyDescent="0.25">
      <c r="C15" s="368"/>
      <c r="D15" s="566"/>
      <c r="E15" s="566" t="s">
        <v>679</v>
      </c>
      <c r="F15" s="584">
        <v>4890.6000000000004</v>
      </c>
      <c r="G15" s="584">
        <v>5444.4</v>
      </c>
      <c r="H15" s="584">
        <v>6865.9</v>
      </c>
      <c r="I15" s="584">
        <v>7254.4</v>
      </c>
      <c r="J15" s="585">
        <v>8521</v>
      </c>
      <c r="K15" s="585">
        <v>7415</v>
      </c>
      <c r="L15" s="585">
        <v>8479</v>
      </c>
      <c r="M15" s="585">
        <v>9972</v>
      </c>
      <c r="N15" s="585">
        <v>14080</v>
      </c>
      <c r="O15" s="585">
        <v>12731</v>
      </c>
      <c r="P15" s="585">
        <v>22142</v>
      </c>
      <c r="Q15" s="585">
        <v>26010</v>
      </c>
      <c r="R15" s="585">
        <v>27406</v>
      </c>
      <c r="S15" s="585">
        <v>18328</v>
      </c>
      <c r="T15" s="585">
        <v>32757</v>
      </c>
    </row>
    <row r="16" spans="3:20" ht="18.75" customHeight="1" x14ac:dyDescent="0.25">
      <c r="C16" s="368"/>
      <c r="D16" s="566"/>
      <c r="E16" s="566" t="s">
        <v>680</v>
      </c>
      <c r="F16" s="586">
        <f>(F14/F15)*100</f>
        <v>13.902179691653375</v>
      </c>
      <c r="G16" s="586">
        <f t="shared" ref="G16:S16" si="0">(G14/G15)*100</f>
        <v>14.067665858496806</v>
      </c>
      <c r="H16" s="586">
        <f t="shared" si="0"/>
        <v>14.087009714676881</v>
      </c>
      <c r="I16" s="586">
        <f t="shared" si="0"/>
        <v>13.332598147331275</v>
      </c>
      <c r="J16" s="586">
        <f t="shared" si="0"/>
        <v>11.376598990728787</v>
      </c>
      <c r="K16" s="586">
        <f t="shared" si="0"/>
        <v>15.718138907619689</v>
      </c>
      <c r="L16" s="586">
        <f t="shared" si="0"/>
        <v>17.313362424814247</v>
      </c>
      <c r="M16" s="586">
        <f t="shared" si="0"/>
        <v>14.72121941436021</v>
      </c>
      <c r="N16" s="586">
        <f t="shared" si="0"/>
        <v>15.276988636363637</v>
      </c>
      <c r="O16" s="586">
        <f t="shared" si="0"/>
        <v>13.942345455973607</v>
      </c>
      <c r="P16" s="586">
        <f t="shared" si="0"/>
        <v>10.107488031794778</v>
      </c>
      <c r="Q16" s="586">
        <f t="shared" si="0"/>
        <v>11.54555940023068</v>
      </c>
      <c r="R16" s="586">
        <f t="shared" si="0"/>
        <v>4.7799751879150554</v>
      </c>
      <c r="S16" s="586">
        <f t="shared" si="0"/>
        <v>1.8714535137494543</v>
      </c>
      <c r="T16" s="586">
        <f t="shared" ref="T16" si="1">(T14/T15)*100</f>
        <v>4.0876759165979788</v>
      </c>
    </row>
    <row r="17" spans="3:16" ht="18.75" customHeight="1" x14ac:dyDescent="0.25">
      <c r="C17" s="567"/>
      <c r="D17" s="552" t="s">
        <v>681</v>
      </c>
      <c r="E17" s="552"/>
      <c r="F17" s="552"/>
      <c r="G17" s="552"/>
      <c r="H17" s="552"/>
      <c r="I17" s="552"/>
      <c r="J17" s="552"/>
      <c r="K17" s="552"/>
      <c r="L17" s="552"/>
      <c r="M17" s="552"/>
      <c r="N17" s="552"/>
      <c r="O17" s="552"/>
      <c r="P17" s="552"/>
    </row>
    <row r="18" spans="3:16" ht="26.25" x14ac:dyDescent="0.25">
      <c r="D18" s="568" t="s">
        <v>371</v>
      </c>
      <c r="E18" s="569" t="s">
        <v>682</v>
      </c>
    </row>
    <row r="19" spans="3:16" x14ac:dyDescent="0.25">
      <c r="D19" s="368" t="s">
        <v>683</v>
      </c>
    </row>
    <row r="20" spans="3:16" ht="18.75" customHeight="1" x14ac:dyDescent="0.25"/>
    <row r="21" spans="3:16" ht="27" customHeight="1" x14ac:dyDescent="0.25">
      <c r="D21" s="773" t="s">
        <v>684</v>
      </c>
      <c r="E21" s="774"/>
      <c r="F21" s="774"/>
      <c r="G21" s="774"/>
      <c r="H21" s="774"/>
      <c r="I21" s="774"/>
      <c r="J21" s="774"/>
      <c r="K21" s="774"/>
      <c r="L21" s="774"/>
      <c r="M21" s="774"/>
      <c r="N21" s="774"/>
      <c r="O21" s="774"/>
      <c r="P21" s="775"/>
    </row>
    <row r="22" spans="3:16" x14ac:dyDescent="0.25">
      <c r="D22" s="820" t="s">
        <v>804</v>
      </c>
      <c r="E22" s="820"/>
      <c r="F22" s="587">
        <v>2015</v>
      </c>
      <c r="G22" s="587">
        <v>2016</v>
      </c>
      <c r="H22" s="587">
        <v>2017</v>
      </c>
      <c r="I22" s="587">
        <v>2018</v>
      </c>
      <c r="J22" s="588">
        <v>2019</v>
      </c>
      <c r="K22" s="587">
        <v>2020</v>
      </c>
      <c r="L22" s="589">
        <v>2021</v>
      </c>
      <c r="M22" s="570">
        <v>2022</v>
      </c>
      <c r="N22" s="570">
        <v>2023</v>
      </c>
      <c r="O22" s="570">
        <v>2024</v>
      </c>
      <c r="P22" s="570">
        <v>2025</v>
      </c>
    </row>
    <row r="23" spans="3:16" x14ac:dyDescent="0.25">
      <c r="D23" s="70">
        <v>1</v>
      </c>
      <c r="E23" s="71" t="s">
        <v>685</v>
      </c>
      <c r="F23" s="70">
        <v>405</v>
      </c>
      <c r="G23" s="70">
        <v>435</v>
      </c>
      <c r="H23" s="571">
        <v>379</v>
      </c>
      <c r="I23" s="571">
        <v>379</v>
      </c>
      <c r="J23" s="572">
        <v>484</v>
      </c>
      <c r="K23" s="555">
        <v>816</v>
      </c>
      <c r="L23" s="555">
        <v>858</v>
      </c>
      <c r="M23" s="571">
        <v>1311</v>
      </c>
      <c r="N23" s="571">
        <v>281</v>
      </c>
      <c r="O23" s="571">
        <v>13</v>
      </c>
      <c r="P23" s="571">
        <v>113</v>
      </c>
    </row>
    <row r="24" spans="3:16" x14ac:dyDescent="0.25">
      <c r="D24" s="70">
        <v>2</v>
      </c>
      <c r="E24" s="71" t="s">
        <v>686</v>
      </c>
      <c r="F24" s="70">
        <v>632</v>
      </c>
      <c r="G24" s="70">
        <v>364</v>
      </c>
      <c r="H24" s="571">
        <v>247</v>
      </c>
      <c r="I24" s="571">
        <v>254</v>
      </c>
      <c r="J24" s="572">
        <v>250</v>
      </c>
      <c r="K24" s="555">
        <v>284</v>
      </c>
      <c r="L24" s="555">
        <v>285</v>
      </c>
      <c r="M24" s="571">
        <v>197</v>
      </c>
      <c r="N24" s="571" t="s">
        <v>610</v>
      </c>
      <c r="O24" s="571">
        <v>0</v>
      </c>
      <c r="P24" s="571">
        <v>0</v>
      </c>
    </row>
    <row r="25" spans="3:16" x14ac:dyDescent="0.25">
      <c r="D25" s="72">
        <v>3</v>
      </c>
      <c r="E25" s="71" t="s">
        <v>687</v>
      </c>
      <c r="F25" s="72">
        <v>326</v>
      </c>
      <c r="G25" s="72">
        <v>198</v>
      </c>
      <c r="H25" s="555">
        <v>195</v>
      </c>
      <c r="I25" s="555">
        <v>195</v>
      </c>
      <c r="J25" s="573">
        <v>306</v>
      </c>
      <c r="K25" s="555">
        <v>422</v>
      </c>
      <c r="L25" s="555">
        <v>444</v>
      </c>
      <c r="M25" s="555">
        <v>469</v>
      </c>
      <c r="N25" s="555">
        <v>119</v>
      </c>
      <c r="O25" s="555">
        <v>0</v>
      </c>
      <c r="P25" s="555">
        <v>804</v>
      </c>
    </row>
    <row r="26" spans="3:16" x14ac:dyDescent="0.25">
      <c r="D26" s="72">
        <v>4</v>
      </c>
      <c r="E26" s="71" t="s">
        <v>688</v>
      </c>
      <c r="F26" s="72"/>
      <c r="G26" s="72"/>
      <c r="H26" s="555"/>
      <c r="I26" s="555"/>
      <c r="J26" s="573">
        <v>28</v>
      </c>
      <c r="K26" s="555">
        <v>60</v>
      </c>
      <c r="L26" s="555">
        <v>74</v>
      </c>
      <c r="M26" s="555">
        <v>103</v>
      </c>
      <c r="N26" s="555">
        <v>1</v>
      </c>
      <c r="O26" s="555">
        <v>0</v>
      </c>
      <c r="P26" s="555">
        <v>4</v>
      </c>
    </row>
    <row r="27" spans="3:16" ht="31.5" x14ac:dyDescent="0.25">
      <c r="D27" s="72">
        <v>5</v>
      </c>
      <c r="E27" s="71" t="s">
        <v>689</v>
      </c>
      <c r="F27" s="72">
        <v>206</v>
      </c>
      <c r="G27" s="72">
        <v>197</v>
      </c>
      <c r="H27" s="555">
        <v>181</v>
      </c>
      <c r="I27" s="555">
        <v>177</v>
      </c>
      <c r="J27" s="573">
        <v>209</v>
      </c>
      <c r="K27" s="555">
        <v>358</v>
      </c>
      <c r="L27" s="555">
        <v>343</v>
      </c>
      <c r="M27" s="555">
        <v>537</v>
      </c>
      <c r="N27" s="555">
        <v>41</v>
      </c>
      <c r="O27" s="555">
        <v>0</v>
      </c>
      <c r="P27" s="555">
        <v>53</v>
      </c>
    </row>
    <row r="28" spans="3:16" ht="31.5" x14ac:dyDescent="0.25">
      <c r="D28" s="70">
        <v>6</v>
      </c>
      <c r="E28" s="71" t="s">
        <v>690</v>
      </c>
      <c r="F28" s="574" t="s">
        <v>610</v>
      </c>
      <c r="G28" s="574" t="s">
        <v>610</v>
      </c>
      <c r="H28" s="575">
        <v>8</v>
      </c>
      <c r="I28" s="575">
        <v>9</v>
      </c>
      <c r="J28" s="575">
        <v>9</v>
      </c>
      <c r="K28" s="575">
        <v>10</v>
      </c>
      <c r="L28" s="575">
        <v>10</v>
      </c>
      <c r="M28" s="555">
        <v>38</v>
      </c>
      <c r="N28" s="555">
        <v>1</v>
      </c>
      <c r="O28" s="555">
        <v>0</v>
      </c>
      <c r="P28" s="555">
        <v>1</v>
      </c>
    </row>
    <row r="29" spans="3:16" ht="31.5" x14ac:dyDescent="0.25">
      <c r="D29" s="70">
        <v>7</v>
      </c>
      <c r="E29" s="71" t="s">
        <v>691</v>
      </c>
      <c r="F29" s="574" t="s">
        <v>610</v>
      </c>
      <c r="G29" s="574" t="s">
        <v>610</v>
      </c>
      <c r="H29" s="575">
        <v>9</v>
      </c>
      <c r="I29" s="575">
        <v>18</v>
      </c>
      <c r="J29" s="575">
        <v>19</v>
      </c>
      <c r="K29" s="575">
        <v>16</v>
      </c>
      <c r="L29" s="575">
        <v>19</v>
      </c>
      <c r="M29" s="555">
        <v>58</v>
      </c>
      <c r="N29" s="555">
        <v>4</v>
      </c>
      <c r="O29" s="555">
        <v>0</v>
      </c>
      <c r="P29" s="555">
        <v>4</v>
      </c>
    </row>
    <row r="30" spans="3:16" ht="47.25" x14ac:dyDescent="0.25">
      <c r="D30" s="72">
        <v>8</v>
      </c>
      <c r="E30" s="71" t="s">
        <v>692</v>
      </c>
      <c r="F30" s="574" t="s">
        <v>610</v>
      </c>
      <c r="G30" s="574" t="s">
        <v>610</v>
      </c>
      <c r="H30" s="575">
        <v>9</v>
      </c>
      <c r="I30" s="575">
        <v>9</v>
      </c>
      <c r="J30" s="575">
        <v>8</v>
      </c>
      <c r="K30" s="575">
        <v>6</v>
      </c>
      <c r="L30" s="575">
        <v>5</v>
      </c>
      <c r="M30" s="555">
        <v>15</v>
      </c>
      <c r="N30" s="555">
        <v>2</v>
      </c>
      <c r="O30" s="555">
        <v>0</v>
      </c>
      <c r="P30" s="555">
        <v>2</v>
      </c>
    </row>
    <row r="31" spans="3:16" x14ac:dyDescent="0.25">
      <c r="D31" s="72">
        <v>9</v>
      </c>
      <c r="E31" s="71" t="s">
        <v>693</v>
      </c>
      <c r="F31" s="72">
        <v>243</v>
      </c>
      <c r="G31" s="72">
        <v>242</v>
      </c>
      <c r="H31" s="555">
        <v>285</v>
      </c>
      <c r="I31" s="555">
        <v>285</v>
      </c>
      <c r="J31" s="573">
        <v>340</v>
      </c>
      <c r="K31" s="555">
        <v>468</v>
      </c>
      <c r="L31" s="555">
        <v>456</v>
      </c>
      <c r="M31" s="555">
        <v>680</v>
      </c>
      <c r="N31" s="555">
        <v>7</v>
      </c>
      <c r="O31" s="555">
        <v>15</v>
      </c>
      <c r="P31" s="555">
        <v>25</v>
      </c>
    </row>
    <row r="32" spans="3:16" x14ac:dyDescent="0.25">
      <c r="D32" s="72">
        <v>10</v>
      </c>
      <c r="E32" s="71" t="s">
        <v>694</v>
      </c>
      <c r="F32" s="72">
        <v>182</v>
      </c>
      <c r="G32" s="72">
        <v>114</v>
      </c>
      <c r="H32" s="555">
        <v>104</v>
      </c>
      <c r="I32" s="555">
        <v>104</v>
      </c>
      <c r="J32" s="573">
        <v>162</v>
      </c>
      <c r="K32" s="555">
        <v>175</v>
      </c>
      <c r="L32" s="555">
        <v>278</v>
      </c>
      <c r="M32" s="555">
        <v>438</v>
      </c>
      <c r="N32" s="555">
        <v>69</v>
      </c>
      <c r="O32" s="555">
        <v>45</v>
      </c>
      <c r="P32" s="555">
        <v>81</v>
      </c>
    </row>
    <row r="33" spans="4:16" x14ac:dyDescent="0.25">
      <c r="D33" s="70">
        <v>11</v>
      </c>
      <c r="E33" s="71" t="s">
        <v>695</v>
      </c>
      <c r="F33" s="72">
        <v>772</v>
      </c>
      <c r="G33" s="555">
        <v>1517</v>
      </c>
      <c r="H33" s="555">
        <v>2695</v>
      </c>
      <c r="I33" s="555">
        <v>3658</v>
      </c>
      <c r="J33" s="573">
        <v>4901</v>
      </c>
      <c r="K33" s="555">
        <v>4237</v>
      </c>
      <c r="L33" s="555">
        <v>10516</v>
      </c>
      <c r="M33" s="555">
        <v>11323</v>
      </c>
      <c r="N33" s="555">
        <v>17101</v>
      </c>
      <c r="O33" s="555">
        <v>150</v>
      </c>
      <c r="P33" s="555">
        <v>17642</v>
      </c>
    </row>
    <row r="34" spans="4:16" x14ac:dyDescent="0.25">
      <c r="D34" s="70">
        <v>12</v>
      </c>
      <c r="E34" s="71" t="s">
        <v>696</v>
      </c>
      <c r="F34" s="72">
        <v>105</v>
      </c>
      <c r="G34" s="72">
        <v>113</v>
      </c>
      <c r="H34" s="555">
        <v>70</v>
      </c>
      <c r="I34" s="555">
        <v>64</v>
      </c>
      <c r="J34" s="573">
        <v>73</v>
      </c>
      <c r="K34" s="555">
        <v>87</v>
      </c>
      <c r="L34" s="555">
        <v>98</v>
      </c>
      <c r="M34" s="555">
        <v>138</v>
      </c>
      <c r="N34" s="555">
        <v>73</v>
      </c>
      <c r="O34" s="555">
        <v>0</v>
      </c>
      <c r="P34" s="555">
        <v>133</v>
      </c>
    </row>
    <row r="35" spans="4:16" ht="31.5" x14ac:dyDescent="0.25">
      <c r="D35" s="72">
        <v>13</v>
      </c>
      <c r="E35" s="71" t="s">
        <v>697</v>
      </c>
      <c r="F35" s="72">
        <v>14</v>
      </c>
      <c r="G35" s="72">
        <v>18</v>
      </c>
      <c r="H35" s="555">
        <v>14</v>
      </c>
      <c r="I35" s="555">
        <v>14</v>
      </c>
      <c r="J35" s="573">
        <v>16</v>
      </c>
      <c r="K35" s="555">
        <v>16</v>
      </c>
      <c r="L35" s="555">
        <v>65</v>
      </c>
      <c r="M35" s="555">
        <v>59</v>
      </c>
      <c r="N35" s="555">
        <v>32</v>
      </c>
      <c r="O35" s="555">
        <v>12842</v>
      </c>
      <c r="P35" s="555">
        <v>1323</v>
      </c>
    </row>
    <row r="36" spans="4:16" ht="47.25" x14ac:dyDescent="0.25">
      <c r="D36" s="72">
        <v>14</v>
      </c>
      <c r="E36" s="71" t="s">
        <v>698</v>
      </c>
      <c r="F36" s="72">
        <v>27</v>
      </c>
      <c r="G36" s="72">
        <v>281</v>
      </c>
      <c r="H36" s="555">
        <v>112</v>
      </c>
      <c r="I36" s="555">
        <v>112</v>
      </c>
      <c r="J36" s="573">
        <v>112</v>
      </c>
      <c r="K36" s="555">
        <v>107</v>
      </c>
      <c r="L36" s="555">
        <v>55</v>
      </c>
      <c r="M36" s="555">
        <v>174</v>
      </c>
      <c r="N36" s="555">
        <v>169</v>
      </c>
      <c r="O36" s="555">
        <v>114</v>
      </c>
      <c r="P36" s="555">
        <v>196</v>
      </c>
    </row>
    <row r="37" spans="4:16" x14ac:dyDescent="0.25">
      <c r="D37" s="72">
        <v>15</v>
      </c>
      <c r="E37" s="71" t="s">
        <v>699</v>
      </c>
      <c r="F37" s="72">
        <v>257</v>
      </c>
      <c r="G37" s="72">
        <v>350</v>
      </c>
      <c r="H37" s="555">
        <v>91</v>
      </c>
      <c r="I37" s="555">
        <v>171</v>
      </c>
      <c r="J37" s="573">
        <v>445</v>
      </c>
      <c r="K37" s="555">
        <v>466</v>
      </c>
      <c r="L37" s="555">
        <v>470</v>
      </c>
      <c r="M37" s="555">
        <v>374</v>
      </c>
      <c r="N37" s="555">
        <v>1153</v>
      </c>
      <c r="O37" s="555">
        <v>271</v>
      </c>
      <c r="P37" s="555">
        <v>1132</v>
      </c>
    </row>
    <row r="38" spans="4:16" x14ac:dyDescent="0.25">
      <c r="D38" s="70">
        <v>16</v>
      </c>
      <c r="E38" s="71" t="s">
        <v>700</v>
      </c>
      <c r="F38" s="72">
        <v>706</v>
      </c>
      <c r="G38" s="72">
        <v>542</v>
      </c>
      <c r="H38" s="555">
        <v>106</v>
      </c>
      <c r="I38" s="555">
        <v>191</v>
      </c>
      <c r="J38" s="573">
        <v>133</v>
      </c>
      <c r="K38" s="555">
        <v>93</v>
      </c>
      <c r="L38" s="555">
        <v>277</v>
      </c>
      <c r="M38" s="555">
        <f>38+75+163+475</f>
        <v>751</v>
      </c>
      <c r="N38" s="555">
        <f>3+34+169+372</f>
        <v>578</v>
      </c>
      <c r="O38" s="555">
        <f>0+95+202+626</f>
        <v>923</v>
      </c>
      <c r="P38" s="555">
        <f>2+85+176+589</f>
        <v>852</v>
      </c>
    </row>
    <row r="39" spans="4:16" ht="31.5" x14ac:dyDescent="0.25">
      <c r="D39" s="70">
        <v>17</v>
      </c>
      <c r="E39" s="71" t="s">
        <v>701</v>
      </c>
      <c r="F39" s="72">
        <v>28</v>
      </c>
      <c r="G39" s="72">
        <v>26</v>
      </c>
      <c r="H39" s="555">
        <v>30</v>
      </c>
      <c r="I39" s="555">
        <v>30</v>
      </c>
      <c r="J39" s="573">
        <v>43</v>
      </c>
      <c r="K39" s="555">
        <v>52</v>
      </c>
      <c r="L39" s="555">
        <v>63</v>
      </c>
      <c r="M39" s="555">
        <v>151</v>
      </c>
      <c r="N39" s="555">
        <v>33</v>
      </c>
      <c r="O39" s="555">
        <v>0</v>
      </c>
      <c r="P39" s="555">
        <v>61</v>
      </c>
    </row>
    <row r="40" spans="4:16" ht="31.5" x14ac:dyDescent="0.25">
      <c r="D40" s="72">
        <v>18</v>
      </c>
      <c r="E40" s="71" t="s">
        <v>702</v>
      </c>
      <c r="F40" s="72">
        <v>756</v>
      </c>
      <c r="G40" s="72">
        <v>819</v>
      </c>
      <c r="H40" s="555">
        <v>776</v>
      </c>
      <c r="I40" s="555">
        <v>825</v>
      </c>
      <c r="J40" s="573">
        <v>905</v>
      </c>
      <c r="K40" s="555">
        <v>922</v>
      </c>
      <c r="L40" s="555">
        <v>1157</v>
      </c>
      <c r="M40" s="555">
        <v>2281</v>
      </c>
      <c r="N40" s="555">
        <v>2727</v>
      </c>
      <c r="O40" s="555">
        <v>718</v>
      </c>
      <c r="P40" s="555">
        <v>3215</v>
      </c>
    </row>
    <row r="41" spans="4:16" ht="31.5" x14ac:dyDescent="0.25">
      <c r="D41" s="72">
        <v>19</v>
      </c>
      <c r="E41" s="71" t="s">
        <v>703</v>
      </c>
      <c r="F41" s="574">
        <v>969</v>
      </c>
      <c r="G41" s="575">
        <v>1166</v>
      </c>
      <c r="H41" s="575">
        <v>1468</v>
      </c>
      <c r="I41" s="575">
        <v>1468</v>
      </c>
      <c r="J41" s="576">
        <v>2151</v>
      </c>
      <c r="K41" s="555">
        <v>1775</v>
      </c>
      <c r="L41" s="555">
        <v>2238</v>
      </c>
      <c r="M41" s="555">
        <v>3003</v>
      </c>
      <c r="N41" s="555">
        <f>639+303+127+241</f>
        <v>1310</v>
      </c>
      <c r="O41" s="555">
        <f>0+196+147+0</f>
        <v>343</v>
      </c>
      <c r="P41" s="555">
        <f>757+254+23+305</f>
        <v>1339</v>
      </c>
    </row>
    <row r="42" spans="4:16" x14ac:dyDescent="0.25">
      <c r="D42" s="72">
        <v>20</v>
      </c>
      <c r="E42" s="71" t="s">
        <v>704</v>
      </c>
      <c r="F42" s="72">
        <v>31</v>
      </c>
      <c r="G42" s="72">
        <v>14</v>
      </c>
      <c r="H42" s="555">
        <v>13</v>
      </c>
      <c r="I42" s="555">
        <v>12</v>
      </c>
      <c r="J42" s="573">
        <v>45</v>
      </c>
      <c r="K42" s="555">
        <v>52</v>
      </c>
      <c r="L42" s="555">
        <v>99</v>
      </c>
      <c r="M42" s="555">
        <v>97</v>
      </c>
      <c r="N42" s="555">
        <v>132</v>
      </c>
      <c r="O42" s="555">
        <v>225</v>
      </c>
      <c r="P42" s="555">
        <v>173</v>
      </c>
    </row>
    <row r="43" spans="4:16" x14ac:dyDescent="0.25">
      <c r="D43" s="70">
        <v>21</v>
      </c>
      <c r="E43" s="71" t="s">
        <v>705</v>
      </c>
      <c r="F43" s="72">
        <v>369</v>
      </c>
      <c r="G43" s="72">
        <v>318</v>
      </c>
      <c r="H43" s="555">
        <v>419</v>
      </c>
      <c r="I43" s="555">
        <v>946</v>
      </c>
      <c r="J43" s="573">
        <v>671</v>
      </c>
      <c r="K43" s="555">
        <v>383</v>
      </c>
      <c r="L43" s="555">
        <v>694</v>
      </c>
      <c r="M43" s="555">
        <v>1491</v>
      </c>
      <c r="N43" s="555">
        <v>1025</v>
      </c>
      <c r="O43" s="555">
        <v>235</v>
      </c>
      <c r="P43" s="555">
        <v>2822</v>
      </c>
    </row>
    <row r="44" spans="4:16" ht="31.5" x14ac:dyDescent="0.25">
      <c r="D44" s="70">
        <v>22</v>
      </c>
      <c r="E44" s="71" t="s">
        <v>706</v>
      </c>
      <c r="F44" s="72">
        <v>223</v>
      </c>
      <c r="G44" s="72">
        <v>33</v>
      </c>
      <c r="H44" s="555">
        <v>197</v>
      </c>
      <c r="I44" s="555">
        <v>194</v>
      </c>
      <c r="J44" s="573">
        <v>78</v>
      </c>
      <c r="K44" s="555">
        <v>86</v>
      </c>
      <c r="L44" s="555">
        <v>145</v>
      </c>
      <c r="M44" s="555">
        <v>139</v>
      </c>
      <c r="N44" s="555">
        <v>79</v>
      </c>
      <c r="O44" s="555">
        <v>0</v>
      </c>
      <c r="P44" s="555">
        <f>75+86</f>
        <v>161</v>
      </c>
    </row>
    <row r="45" spans="4:16" ht="31.5" x14ac:dyDescent="0.25">
      <c r="D45" s="72">
        <v>23</v>
      </c>
      <c r="E45" s="71" t="s">
        <v>707</v>
      </c>
      <c r="F45" s="555">
        <v>1981</v>
      </c>
      <c r="G45" s="72">
        <v>230</v>
      </c>
      <c r="H45" s="555">
        <v>825</v>
      </c>
      <c r="I45" s="555">
        <v>629</v>
      </c>
      <c r="J45" s="573">
        <v>1614</v>
      </c>
      <c r="K45" s="555">
        <v>684</v>
      </c>
      <c r="L45" s="555">
        <v>148</v>
      </c>
      <c r="M45" s="555">
        <f>1202+69</f>
        <v>1271</v>
      </c>
      <c r="N45" s="555">
        <f>1713+8</f>
        <v>1721</v>
      </c>
      <c r="O45" s="555">
        <v>2384</v>
      </c>
      <c r="P45" s="555">
        <v>1586</v>
      </c>
    </row>
    <row r="46" spans="4:16" x14ac:dyDescent="0.25">
      <c r="D46" s="72">
        <v>24</v>
      </c>
      <c r="E46" s="71" t="s">
        <v>708</v>
      </c>
      <c r="F46" s="72">
        <v>52</v>
      </c>
      <c r="G46" s="72">
        <v>230</v>
      </c>
      <c r="H46" s="555">
        <v>53</v>
      </c>
      <c r="I46" s="555">
        <v>53</v>
      </c>
      <c r="J46" s="573">
        <v>64</v>
      </c>
      <c r="K46" s="555">
        <v>105</v>
      </c>
      <c r="L46" s="555">
        <v>133</v>
      </c>
      <c r="M46" s="555">
        <v>265</v>
      </c>
      <c r="N46" s="555">
        <v>233</v>
      </c>
      <c r="O46" s="555">
        <v>0</v>
      </c>
      <c r="P46" s="555">
        <v>335</v>
      </c>
    </row>
    <row r="47" spans="4:16" ht="31.5" x14ac:dyDescent="0.25">
      <c r="D47" s="72">
        <v>25</v>
      </c>
      <c r="E47" s="71" t="s">
        <v>709</v>
      </c>
      <c r="F47" s="72">
        <v>108</v>
      </c>
      <c r="G47" s="72">
        <v>45</v>
      </c>
      <c r="H47" s="555">
        <v>117</v>
      </c>
      <c r="I47" s="555">
        <v>100</v>
      </c>
      <c r="J47" s="555">
        <v>927</v>
      </c>
      <c r="K47" s="555">
        <v>944</v>
      </c>
      <c r="L47" s="555">
        <v>3102</v>
      </c>
      <c r="M47" s="555">
        <f>19+319+5</f>
        <v>343</v>
      </c>
      <c r="N47" s="555">
        <f>300+55+15</f>
        <v>370</v>
      </c>
      <c r="O47" s="555">
        <v>0</v>
      </c>
      <c r="P47" s="555">
        <f>489+41</f>
        <v>530</v>
      </c>
    </row>
    <row r="48" spans="4:16" x14ac:dyDescent="0.25">
      <c r="D48" s="70">
        <v>26</v>
      </c>
      <c r="E48" s="71" t="s">
        <v>710</v>
      </c>
      <c r="F48" s="72"/>
      <c r="G48" s="72"/>
      <c r="H48" s="555"/>
      <c r="I48" s="555"/>
      <c r="J48" s="555"/>
      <c r="K48" s="555">
        <v>3</v>
      </c>
      <c r="L48" s="555">
        <v>11</v>
      </c>
      <c r="M48" s="555">
        <v>16</v>
      </c>
      <c r="N48" s="555">
        <v>44</v>
      </c>
      <c r="O48" s="555">
        <v>0</v>
      </c>
      <c r="P48" s="555">
        <f>21+34</f>
        <v>55</v>
      </c>
    </row>
    <row r="49" spans="4:16" x14ac:dyDescent="0.25">
      <c r="D49" s="72">
        <v>27</v>
      </c>
      <c r="E49" s="71" t="s">
        <v>711</v>
      </c>
      <c r="F49" s="72"/>
      <c r="G49" s="72"/>
      <c r="H49" s="555"/>
      <c r="I49" s="555"/>
      <c r="J49" s="555"/>
      <c r="K49" s="555">
        <v>0</v>
      </c>
      <c r="L49" s="555">
        <v>23</v>
      </c>
      <c r="M49" s="555">
        <v>33</v>
      </c>
      <c r="N49" s="555">
        <v>1</v>
      </c>
      <c r="O49" s="555">
        <v>0</v>
      </c>
      <c r="P49" s="555">
        <f>7+3</f>
        <v>10</v>
      </c>
    </row>
    <row r="50" spans="4:16" ht="31.5" x14ac:dyDescent="0.25">
      <c r="D50" s="72">
        <v>28</v>
      </c>
      <c r="E50" s="71" t="s">
        <v>712</v>
      </c>
      <c r="F50" s="72"/>
      <c r="G50" s="72"/>
      <c r="H50" s="555"/>
      <c r="I50" s="555"/>
      <c r="J50" s="555"/>
      <c r="K50" s="555">
        <v>45</v>
      </c>
      <c r="L50" s="555">
        <v>29</v>
      </c>
      <c r="M50" s="555">
        <v>78</v>
      </c>
      <c r="N50" s="555">
        <v>45</v>
      </c>
      <c r="O50" s="555">
        <v>42</v>
      </c>
      <c r="P50" s="555">
        <v>54</v>
      </c>
    </row>
    <row r="51" spans="4:16" x14ac:dyDescent="0.25">
      <c r="D51" s="72">
        <v>29</v>
      </c>
      <c r="E51" s="71" t="s">
        <v>713</v>
      </c>
      <c r="F51" s="72">
        <v>66</v>
      </c>
      <c r="G51" s="72">
        <v>124</v>
      </c>
      <c r="H51" s="555">
        <v>28</v>
      </c>
      <c r="I51" s="555">
        <v>28</v>
      </c>
      <c r="J51" s="555">
        <v>35</v>
      </c>
      <c r="K51" s="555">
        <v>22</v>
      </c>
      <c r="L51" s="555">
        <v>15</v>
      </c>
      <c r="M51" s="555">
        <v>20</v>
      </c>
      <c r="N51" s="555">
        <v>5</v>
      </c>
      <c r="O51" s="555">
        <v>0</v>
      </c>
      <c r="P51" s="555">
        <v>6</v>
      </c>
    </row>
    <row r="52" spans="4:16" x14ac:dyDescent="0.25">
      <c r="D52" s="70">
        <v>30</v>
      </c>
      <c r="E52" s="71" t="s">
        <v>714</v>
      </c>
      <c r="F52" s="72">
        <v>1</v>
      </c>
      <c r="G52" s="72">
        <v>1</v>
      </c>
      <c r="H52" s="555">
        <v>1</v>
      </c>
      <c r="I52" s="555" t="s">
        <v>610</v>
      </c>
      <c r="J52" s="555" t="s">
        <v>610</v>
      </c>
      <c r="K52" s="555">
        <v>0</v>
      </c>
      <c r="L52" s="555">
        <v>35</v>
      </c>
      <c r="M52" s="555">
        <v>63</v>
      </c>
      <c r="N52" s="555">
        <v>44</v>
      </c>
      <c r="O52" s="555">
        <v>8</v>
      </c>
      <c r="P52" s="555">
        <v>36</v>
      </c>
    </row>
    <row r="53" spans="4:16" x14ac:dyDescent="0.25">
      <c r="D53" s="73">
        <v>31</v>
      </c>
      <c r="E53" s="71" t="s">
        <v>715</v>
      </c>
      <c r="F53" s="72">
        <v>64</v>
      </c>
      <c r="G53" s="72">
        <v>39</v>
      </c>
      <c r="H53" s="555">
        <v>47</v>
      </c>
      <c r="I53" s="555">
        <v>47</v>
      </c>
      <c r="J53" s="555">
        <v>52</v>
      </c>
      <c r="K53" s="555">
        <v>39</v>
      </c>
      <c r="L53" s="555">
        <v>48</v>
      </c>
      <c r="M53" s="555">
        <v>94</v>
      </c>
      <c r="N53" s="555">
        <v>6</v>
      </c>
      <c r="O53" s="555">
        <v>0</v>
      </c>
      <c r="P53" s="555">
        <v>9</v>
      </c>
    </row>
    <row r="54" spans="4:16" x14ac:dyDescent="0.25">
      <c r="D54" s="821" t="s">
        <v>716</v>
      </c>
      <c r="E54" s="822"/>
      <c r="F54" s="577">
        <v>8521</v>
      </c>
      <c r="G54" s="577">
        <v>7415</v>
      </c>
      <c r="H54" s="577">
        <v>8479</v>
      </c>
      <c r="I54" s="577">
        <v>9972</v>
      </c>
      <c r="J54" s="577">
        <v>14080</v>
      </c>
      <c r="K54" s="577">
        <v>12731</v>
      </c>
      <c r="L54" s="577">
        <v>22142</v>
      </c>
      <c r="M54" s="577">
        <f>SUM(M23:M53)</f>
        <v>26010</v>
      </c>
      <c r="N54" s="577">
        <f>SUM(N23:N53)</f>
        <v>27406</v>
      </c>
      <c r="O54" s="577">
        <f>SUM(O23:O53)</f>
        <v>18328</v>
      </c>
      <c r="P54" s="577">
        <f>SUM(P23:P53)</f>
        <v>32757</v>
      </c>
    </row>
    <row r="55" spans="4:16" x14ac:dyDescent="0.25">
      <c r="D55" s="368" t="s">
        <v>681</v>
      </c>
      <c r="E55" s="368"/>
    </row>
    <row r="56" spans="4:16" ht="26.25" x14ac:dyDescent="0.25">
      <c r="D56" s="368" t="s">
        <v>371</v>
      </c>
      <c r="E56" s="569" t="s">
        <v>682</v>
      </c>
      <c r="F56" s="368" t="s">
        <v>717</v>
      </c>
      <c r="M56" s="578"/>
      <c r="N56" s="578"/>
      <c r="O56" s="578"/>
      <c r="P56" s="579"/>
    </row>
    <row r="57" spans="4:16" ht="39" x14ac:dyDescent="0.25">
      <c r="D57" s="368"/>
      <c r="E57" s="569" t="s">
        <v>718</v>
      </c>
      <c r="F57" s="368" t="s">
        <v>719</v>
      </c>
      <c r="M57" s="578"/>
      <c r="N57" s="578"/>
      <c r="O57" s="578"/>
      <c r="P57" s="579"/>
    </row>
    <row r="58" spans="4:16" x14ac:dyDescent="0.25">
      <c r="D58" s="368" t="s">
        <v>683</v>
      </c>
      <c r="E58" s="368"/>
      <c r="N58" s="579"/>
    </row>
    <row r="59" spans="4:16" x14ac:dyDescent="0.25">
      <c r="N59" s="579"/>
    </row>
    <row r="60" spans="4:16" x14ac:dyDescent="0.25">
      <c r="M60" s="579"/>
      <c r="N60" s="579"/>
      <c r="O60" s="579"/>
    </row>
    <row r="61" spans="4:16" x14ac:dyDescent="0.25">
      <c r="D61" s="676" t="s">
        <v>720</v>
      </c>
      <c r="E61" s="677"/>
      <c r="F61" s="677"/>
      <c r="G61" s="677"/>
      <c r="H61" s="677"/>
      <c r="I61" s="677"/>
      <c r="J61" s="678"/>
      <c r="M61" s="579"/>
      <c r="N61" s="579"/>
      <c r="O61" s="579"/>
    </row>
    <row r="62" spans="4:16" ht="28.5" customHeight="1" x14ac:dyDescent="0.25">
      <c r="D62" s="812" t="s">
        <v>721</v>
      </c>
      <c r="E62" s="812" t="s">
        <v>722</v>
      </c>
      <c r="F62" s="812" t="s">
        <v>723</v>
      </c>
      <c r="G62" s="811" t="s">
        <v>724</v>
      </c>
      <c r="H62" s="811"/>
      <c r="I62" s="811"/>
      <c r="J62" s="811"/>
      <c r="M62" s="579"/>
    </row>
    <row r="63" spans="4:16" x14ac:dyDescent="0.25">
      <c r="D63" s="812"/>
      <c r="E63" s="812"/>
      <c r="F63" s="812"/>
      <c r="G63" s="811"/>
      <c r="H63" s="811"/>
      <c r="I63" s="811"/>
      <c r="J63" s="811"/>
      <c r="M63" s="579"/>
    </row>
    <row r="64" spans="4:16" ht="37.5" customHeight="1" x14ac:dyDescent="0.25">
      <c r="D64" s="810" t="s">
        <v>725</v>
      </c>
      <c r="E64" s="810" t="s">
        <v>726</v>
      </c>
      <c r="F64" s="810" t="s">
        <v>727</v>
      </c>
      <c r="G64" s="807" t="s">
        <v>805</v>
      </c>
      <c r="H64" s="807"/>
      <c r="I64" s="807"/>
      <c r="J64" s="807"/>
    </row>
    <row r="65" spans="4:10" ht="51" customHeight="1" x14ac:dyDescent="0.25">
      <c r="D65" s="810"/>
      <c r="E65" s="810"/>
      <c r="F65" s="810"/>
      <c r="G65" s="808" t="s">
        <v>806</v>
      </c>
      <c r="H65" s="808"/>
      <c r="I65" s="808"/>
      <c r="J65" s="808"/>
    </row>
    <row r="66" spans="4:10" ht="28.5" customHeight="1" x14ac:dyDescent="0.25">
      <c r="D66" s="810"/>
      <c r="E66" s="810"/>
      <c r="F66" s="810"/>
      <c r="G66" s="808" t="s">
        <v>807</v>
      </c>
      <c r="H66" s="808"/>
      <c r="I66" s="808"/>
      <c r="J66" s="808"/>
    </row>
    <row r="67" spans="4:10" ht="18.75" customHeight="1" x14ac:dyDescent="0.25">
      <c r="D67" s="810"/>
      <c r="E67" s="810"/>
      <c r="F67" s="810"/>
      <c r="G67" s="808" t="s">
        <v>728</v>
      </c>
      <c r="H67" s="808"/>
      <c r="I67" s="808"/>
      <c r="J67" s="808"/>
    </row>
    <row r="68" spans="4:10" ht="30" customHeight="1" x14ac:dyDescent="0.25">
      <c r="D68" s="810"/>
      <c r="E68" s="810"/>
      <c r="F68" s="810"/>
      <c r="G68" s="808" t="s">
        <v>729</v>
      </c>
      <c r="H68" s="808"/>
      <c r="I68" s="808"/>
      <c r="J68" s="808"/>
    </row>
    <row r="69" spans="4:10" ht="20.25" customHeight="1" x14ac:dyDescent="0.25">
      <c r="D69" s="810"/>
      <c r="E69" s="810"/>
      <c r="F69" s="810"/>
      <c r="G69" s="808" t="s">
        <v>730</v>
      </c>
      <c r="H69" s="808"/>
      <c r="I69" s="808"/>
      <c r="J69" s="808"/>
    </row>
    <row r="70" spans="4:10" ht="49.5" customHeight="1" x14ac:dyDescent="0.25">
      <c r="D70" s="810"/>
      <c r="E70" s="810"/>
      <c r="F70" s="810"/>
      <c r="G70" s="806" t="s">
        <v>808</v>
      </c>
      <c r="H70" s="806"/>
      <c r="I70" s="806"/>
      <c r="J70" s="806"/>
    </row>
    <row r="71" spans="4:10" ht="49.5" customHeight="1" x14ac:dyDescent="0.25">
      <c r="D71" s="810" t="s">
        <v>731</v>
      </c>
      <c r="E71" s="810" t="s">
        <v>732</v>
      </c>
      <c r="F71" s="810" t="s">
        <v>733</v>
      </c>
      <c r="G71" s="807" t="s">
        <v>734</v>
      </c>
      <c r="H71" s="807"/>
      <c r="I71" s="807"/>
      <c r="J71" s="807"/>
    </row>
    <row r="72" spans="4:10" ht="60.75" customHeight="1" x14ac:dyDescent="0.25">
      <c r="D72" s="810"/>
      <c r="E72" s="810"/>
      <c r="F72" s="810"/>
      <c r="G72" s="808" t="s">
        <v>809</v>
      </c>
      <c r="H72" s="808"/>
      <c r="I72" s="808"/>
      <c r="J72" s="808"/>
    </row>
    <row r="73" spans="4:10" ht="31.5" customHeight="1" x14ac:dyDescent="0.25">
      <c r="D73" s="810"/>
      <c r="E73" s="810"/>
      <c r="F73" s="810"/>
      <c r="G73" s="808" t="s">
        <v>810</v>
      </c>
      <c r="H73" s="808"/>
      <c r="I73" s="808"/>
      <c r="J73" s="808"/>
    </row>
    <row r="74" spans="4:10" ht="16.5" customHeight="1" x14ac:dyDescent="0.25">
      <c r="D74" s="810"/>
      <c r="E74" s="810"/>
      <c r="F74" s="810"/>
      <c r="G74" s="808" t="s">
        <v>735</v>
      </c>
      <c r="H74" s="808"/>
      <c r="I74" s="808"/>
      <c r="J74" s="808"/>
    </row>
    <row r="75" spans="4:10" ht="21" customHeight="1" x14ac:dyDescent="0.25">
      <c r="D75" s="810"/>
      <c r="E75" s="810"/>
      <c r="F75" s="810"/>
      <c r="G75" s="808" t="s">
        <v>736</v>
      </c>
      <c r="H75" s="808"/>
      <c r="I75" s="808"/>
      <c r="J75" s="808"/>
    </row>
    <row r="76" spans="4:10" ht="13.5" customHeight="1" x14ac:dyDescent="0.25">
      <c r="D76" s="810"/>
      <c r="E76" s="810"/>
      <c r="F76" s="810"/>
      <c r="G76" s="808" t="s">
        <v>730</v>
      </c>
      <c r="H76" s="808"/>
      <c r="I76" s="808"/>
      <c r="J76" s="808"/>
    </row>
    <row r="77" spans="4:10" ht="18.75" customHeight="1" x14ac:dyDescent="0.25">
      <c r="D77" s="810"/>
      <c r="E77" s="810"/>
      <c r="F77" s="810"/>
      <c r="G77" s="806" t="s">
        <v>737</v>
      </c>
      <c r="H77" s="806"/>
      <c r="I77" s="806"/>
      <c r="J77" s="806"/>
    </row>
    <row r="78" spans="4:10" ht="30.75" customHeight="1" x14ac:dyDescent="0.25">
      <c r="D78" s="810" t="s">
        <v>738</v>
      </c>
      <c r="E78" s="810" t="s">
        <v>739</v>
      </c>
      <c r="F78" s="810" t="s">
        <v>740</v>
      </c>
      <c r="G78" s="807" t="s">
        <v>811</v>
      </c>
      <c r="H78" s="807"/>
      <c r="I78" s="807"/>
      <c r="J78" s="807"/>
    </row>
    <row r="79" spans="4:10" ht="45.75" customHeight="1" x14ac:dyDescent="0.25">
      <c r="D79" s="810"/>
      <c r="E79" s="810"/>
      <c r="F79" s="810"/>
      <c r="G79" s="808" t="s">
        <v>812</v>
      </c>
      <c r="H79" s="808"/>
      <c r="I79" s="808"/>
      <c r="J79" s="808"/>
    </row>
    <row r="80" spans="4:10" ht="46.5" customHeight="1" x14ac:dyDescent="0.25">
      <c r="D80" s="810"/>
      <c r="E80" s="810"/>
      <c r="F80" s="810"/>
      <c r="G80" s="808" t="s">
        <v>813</v>
      </c>
      <c r="H80" s="808"/>
      <c r="I80" s="808"/>
      <c r="J80" s="808"/>
    </row>
    <row r="81" spans="4:10" x14ac:dyDescent="0.25">
      <c r="D81" s="810"/>
      <c r="E81" s="810"/>
      <c r="F81" s="810"/>
      <c r="G81" s="808" t="s">
        <v>735</v>
      </c>
      <c r="H81" s="808"/>
      <c r="I81" s="808"/>
      <c r="J81" s="808"/>
    </row>
    <row r="82" spans="4:10" x14ac:dyDescent="0.25">
      <c r="D82" s="810"/>
      <c r="E82" s="810"/>
      <c r="F82" s="810"/>
      <c r="G82" s="808" t="s">
        <v>736</v>
      </c>
      <c r="H82" s="808"/>
      <c r="I82" s="808"/>
      <c r="J82" s="808"/>
    </row>
    <row r="83" spans="4:10" ht="24" customHeight="1" x14ac:dyDescent="0.25">
      <c r="D83" s="810"/>
      <c r="E83" s="810"/>
      <c r="F83" s="810"/>
      <c r="G83" s="808" t="s">
        <v>741</v>
      </c>
      <c r="H83" s="808"/>
      <c r="I83" s="808"/>
      <c r="J83" s="808"/>
    </row>
    <row r="84" spans="4:10" x14ac:dyDescent="0.25">
      <c r="D84" s="810"/>
      <c r="E84" s="810"/>
      <c r="F84" s="810"/>
      <c r="G84" s="806" t="s">
        <v>737</v>
      </c>
      <c r="H84" s="806"/>
      <c r="I84" s="806"/>
      <c r="J84" s="806"/>
    </row>
    <row r="85" spans="4:10" ht="28.5" customHeight="1" x14ac:dyDescent="0.25">
      <c r="D85" s="810" t="s">
        <v>742</v>
      </c>
      <c r="E85" s="810" t="s">
        <v>743</v>
      </c>
      <c r="F85" s="810" t="s">
        <v>744</v>
      </c>
      <c r="G85" s="807" t="s">
        <v>814</v>
      </c>
      <c r="H85" s="807"/>
      <c r="I85" s="807"/>
      <c r="J85" s="807"/>
    </row>
    <row r="86" spans="4:10" ht="36.75" customHeight="1" x14ac:dyDescent="0.25">
      <c r="D86" s="810"/>
      <c r="E86" s="810"/>
      <c r="F86" s="810"/>
      <c r="G86" s="808" t="s">
        <v>815</v>
      </c>
      <c r="H86" s="808"/>
      <c r="I86" s="808"/>
      <c r="J86" s="808"/>
    </row>
    <row r="87" spans="4:10" ht="28.5" customHeight="1" x14ac:dyDescent="0.25">
      <c r="D87" s="810"/>
      <c r="E87" s="810"/>
      <c r="F87" s="810"/>
      <c r="G87" s="808" t="s">
        <v>816</v>
      </c>
      <c r="H87" s="808"/>
      <c r="I87" s="808"/>
      <c r="J87" s="808"/>
    </row>
    <row r="88" spans="4:10" x14ac:dyDescent="0.25">
      <c r="D88" s="810"/>
      <c r="E88" s="810"/>
      <c r="F88" s="810"/>
      <c r="G88" s="808" t="s">
        <v>735</v>
      </c>
      <c r="H88" s="808"/>
      <c r="I88" s="808"/>
      <c r="J88" s="808"/>
    </row>
    <row r="89" spans="4:10" x14ac:dyDescent="0.25">
      <c r="D89" s="810"/>
      <c r="E89" s="810"/>
      <c r="F89" s="810"/>
      <c r="G89" s="808" t="s">
        <v>736</v>
      </c>
      <c r="H89" s="808"/>
      <c r="I89" s="808"/>
      <c r="J89" s="808"/>
    </row>
    <row r="90" spans="4:10" ht="24" customHeight="1" x14ac:dyDescent="0.25">
      <c r="D90" s="810"/>
      <c r="E90" s="810"/>
      <c r="F90" s="810"/>
      <c r="G90" s="808" t="s">
        <v>745</v>
      </c>
      <c r="H90" s="808"/>
      <c r="I90" s="808"/>
      <c r="J90" s="808"/>
    </row>
    <row r="91" spans="4:10" ht="92.25" customHeight="1" x14ac:dyDescent="0.25">
      <c r="D91" s="810"/>
      <c r="E91" s="810"/>
      <c r="F91" s="810"/>
      <c r="G91" s="809" t="s">
        <v>737</v>
      </c>
      <c r="H91" s="809"/>
      <c r="I91" s="809"/>
      <c r="J91" s="809"/>
    </row>
    <row r="92" spans="4:10" ht="30" customHeight="1" x14ac:dyDescent="0.25">
      <c r="D92" s="810" t="s">
        <v>746</v>
      </c>
      <c r="E92" s="810" t="s">
        <v>747</v>
      </c>
      <c r="F92" s="810" t="s">
        <v>748</v>
      </c>
      <c r="G92" s="807" t="s">
        <v>817</v>
      </c>
      <c r="H92" s="807"/>
      <c r="I92" s="807"/>
      <c r="J92" s="807"/>
    </row>
    <row r="93" spans="4:10" ht="53.25" customHeight="1" x14ac:dyDescent="0.25">
      <c r="D93" s="810"/>
      <c r="E93" s="810"/>
      <c r="F93" s="810"/>
      <c r="G93" s="808" t="s">
        <v>818</v>
      </c>
      <c r="H93" s="808"/>
      <c r="I93" s="808"/>
      <c r="J93" s="808"/>
    </row>
    <row r="94" spans="4:10" ht="31.5" customHeight="1" x14ac:dyDescent="0.25">
      <c r="D94" s="810"/>
      <c r="E94" s="810"/>
      <c r="F94" s="810"/>
      <c r="G94" s="808" t="s">
        <v>749</v>
      </c>
      <c r="H94" s="808"/>
      <c r="I94" s="808"/>
      <c r="J94" s="808"/>
    </row>
    <row r="95" spans="4:10" x14ac:dyDescent="0.25">
      <c r="D95" s="810"/>
      <c r="E95" s="810"/>
      <c r="F95" s="810"/>
      <c r="G95" s="808" t="s">
        <v>735</v>
      </c>
      <c r="H95" s="808"/>
      <c r="I95" s="808"/>
      <c r="J95" s="808"/>
    </row>
    <row r="96" spans="4:10" x14ac:dyDescent="0.25">
      <c r="D96" s="810"/>
      <c r="E96" s="810"/>
      <c r="F96" s="810"/>
      <c r="G96" s="808" t="s">
        <v>736</v>
      </c>
      <c r="H96" s="808"/>
      <c r="I96" s="808"/>
      <c r="J96" s="808"/>
    </row>
    <row r="97" spans="4:10" x14ac:dyDescent="0.25">
      <c r="D97" s="810"/>
      <c r="E97" s="810"/>
      <c r="F97" s="810"/>
      <c r="G97" s="808" t="s">
        <v>730</v>
      </c>
      <c r="H97" s="808"/>
      <c r="I97" s="808"/>
      <c r="J97" s="808"/>
    </row>
    <row r="98" spans="4:10" ht="45.75" customHeight="1" x14ac:dyDescent="0.25">
      <c r="D98" s="810"/>
      <c r="E98" s="810"/>
      <c r="F98" s="810"/>
      <c r="G98" s="806" t="s">
        <v>750</v>
      </c>
      <c r="H98" s="806"/>
      <c r="I98" s="806"/>
      <c r="J98" s="806"/>
    </row>
    <row r="99" spans="4:10" ht="46.5" customHeight="1" x14ac:dyDescent="0.25">
      <c r="D99" s="810" t="s">
        <v>751</v>
      </c>
      <c r="E99" s="810" t="s">
        <v>752</v>
      </c>
      <c r="F99" s="810" t="s">
        <v>753</v>
      </c>
      <c r="G99" s="807" t="s">
        <v>819</v>
      </c>
      <c r="H99" s="807"/>
      <c r="I99" s="807"/>
      <c r="J99" s="807"/>
    </row>
    <row r="100" spans="4:10" ht="31.5" customHeight="1" x14ac:dyDescent="0.25">
      <c r="D100" s="810"/>
      <c r="E100" s="810"/>
      <c r="F100" s="810"/>
      <c r="G100" s="808" t="s">
        <v>820</v>
      </c>
      <c r="H100" s="808"/>
      <c r="I100" s="808"/>
      <c r="J100" s="808"/>
    </row>
    <row r="101" spans="4:10" x14ac:dyDescent="0.25">
      <c r="D101" s="810"/>
      <c r="E101" s="810"/>
      <c r="F101" s="810"/>
      <c r="G101" s="808" t="s">
        <v>754</v>
      </c>
      <c r="H101" s="808"/>
      <c r="I101" s="808"/>
      <c r="J101" s="808"/>
    </row>
    <row r="102" spans="4:10" x14ac:dyDescent="0.25">
      <c r="D102" s="810"/>
      <c r="E102" s="810"/>
      <c r="F102" s="810"/>
      <c r="G102" s="808" t="s">
        <v>736</v>
      </c>
      <c r="H102" s="808"/>
      <c r="I102" s="808"/>
      <c r="J102" s="808"/>
    </row>
    <row r="103" spans="4:10" x14ac:dyDescent="0.25">
      <c r="D103" s="810"/>
      <c r="E103" s="810"/>
      <c r="F103" s="810"/>
      <c r="G103" s="808" t="s">
        <v>730</v>
      </c>
      <c r="H103" s="808"/>
      <c r="I103" s="808"/>
      <c r="J103" s="808"/>
    </row>
    <row r="104" spans="4:10" ht="27.75" customHeight="1" x14ac:dyDescent="0.25">
      <c r="D104" s="810"/>
      <c r="E104" s="810"/>
      <c r="F104" s="810"/>
      <c r="G104" s="806" t="s">
        <v>755</v>
      </c>
      <c r="H104" s="806"/>
      <c r="I104" s="806"/>
      <c r="J104" s="806"/>
    </row>
    <row r="105" spans="4:10" x14ac:dyDescent="0.25">
      <c r="D105" s="810" t="s">
        <v>756</v>
      </c>
      <c r="E105" s="810" t="s">
        <v>757</v>
      </c>
      <c r="F105" s="810" t="s">
        <v>758</v>
      </c>
      <c r="G105" s="807" t="s">
        <v>759</v>
      </c>
      <c r="H105" s="807"/>
      <c r="I105" s="807"/>
      <c r="J105" s="807"/>
    </row>
    <row r="106" spans="4:10" ht="24" customHeight="1" x14ac:dyDescent="0.25">
      <c r="D106" s="810"/>
      <c r="E106" s="810"/>
      <c r="F106" s="810"/>
      <c r="G106" s="808" t="s">
        <v>760</v>
      </c>
      <c r="H106" s="808"/>
      <c r="I106" s="808"/>
      <c r="J106" s="808"/>
    </row>
    <row r="107" spans="4:10" x14ac:dyDescent="0.25">
      <c r="D107" s="810"/>
      <c r="E107" s="810"/>
      <c r="F107" s="810"/>
      <c r="G107" s="808" t="s">
        <v>754</v>
      </c>
      <c r="H107" s="808"/>
      <c r="I107" s="808"/>
      <c r="J107" s="808"/>
    </row>
    <row r="108" spans="4:10" x14ac:dyDescent="0.25">
      <c r="D108" s="810"/>
      <c r="E108" s="810"/>
      <c r="F108" s="810"/>
      <c r="G108" s="808" t="s">
        <v>736</v>
      </c>
      <c r="H108" s="808"/>
      <c r="I108" s="808"/>
      <c r="J108" s="808"/>
    </row>
    <row r="109" spans="4:10" x14ac:dyDescent="0.25">
      <c r="D109" s="810"/>
      <c r="E109" s="810"/>
      <c r="F109" s="810"/>
      <c r="G109" s="808" t="s">
        <v>730</v>
      </c>
      <c r="H109" s="808"/>
      <c r="I109" s="808"/>
      <c r="J109" s="808"/>
    </row>
    <row r="110" spans="4:10" ht="29.25" customHeight="1" x14ac:dyDescent="0.25">
      <c r="D110" s="810"/>
      <c r="E110" s="810"/>
      <c r="F110" s="810"/>
      <c r="G110" s="806" t="s">
        <v>755</v>
      </c>
      <c r="H110" s="806"/>
      <c r="I110" s="806"/>
      <c r="J110" s="806"/>
    </row>
    <row r="111" spans="4:10" x14ac:dyDescent="0.25">
      <c r="D111" s="810" t="s">
        <v>761</v>
      </c>
      <c r="E111" s="810" t="s">
        <v>762</v>
      </c>
      <c r="F111" s="810" t="s">
        <v>763</v>
      </c>
      <c r="G111" s="807" t="s">
        <v>821</v>
      </c>
      <c r="H111" s="807"/>
      <c r="I111" s="807"/>
      <c r="J111" s="807"/>
    </row>
    <row r="112" spans="4:10" s="580" customFormat="1" ht="25.5" customHeight="1" x14ac:dyDescent="0.25">
      <c r="D112" s="810"/>
      <c r="E112" s="810"/>
      <c r="F112" s="810"/>
      <c r="G112" s="808" t="s">
        <v>760</v>
      </c>
      <c r="H112" s="808"/>
      <c r="I112" s="808"/>
      <c r="J112" s="808"/>
    </row>
    <row r="113" spans="4:10" ht="15.75" customHeight="1" x14ac:dyDescent="0.25">
      <c r="D113" s="810"/>
      <c r="E113" s="810"/>
      <c r="F113" s="810"/>
      <c r="G113" s="808" t="s">
        <v>764</v>
      </c>
      <c r="H113" s="808"/>
      <c r="I113" s="808"/>
      <c r="J113" s="808"/>
    </row>
    <row r="114" spans="4:10" x14ac:dyDescent="0.25">
      <c r="D114" s="810"/>
      <c r="E114" s="810"/>
      <c r="F114" s="810"/>
      <c r="G114" s="808" t="s">
        <v>736</v>
      </c>
      <c r="H114" s="808"/>
      <c r="I114" s="808"/>
      <c r="J114" s="808"/>
    </row>
    <row r="115" spans="4:10" ht="25.5" customHeight="1" x14ac:dyDescent="0.25">
      <c r="D115" s="810"/>
      <c r="E115" s="810"/>
      <c r="F115" s="810"/>
      <c r="G115" s="808" t="s">
        <v>730</v>
      </c>
      <c r="H115" s="808"/>
      <c r="I115" s="808"/>
      <c r="J115" s="808"/>
    </row>
    <row r="116" spans="4:10" x14ac:dyDescent="0.25">
      <c r="D116" s="810"/>
      <c r="E116" s="810"/>
      <c r="F116" s="810"/>
      <c r="G116" s="806" t="s">
        <v>737</v>
      </c>
      <c r="H116" s="806"/>
      <c r="I116" s="806"/>
      <c r="J116" s="806"/>
    </row>
    <row r="117" spans="4:10" x14ac:dyDescent="0.25">
      <c r="D117" s="810" t="s">
        <v>765</v>
      </c>
      <c r="E117" s="810" t="s">
        <v>766</v>
      </c>
      <c r="F117" s="810" t="s">
        <v>767</v>
      </c>
      <c r="G117" s="807" t="s">
        <v>822</v>
      </c>
      <c r="H117" s="807"/>
      <c r="I117" s="807"/>
      <c r="J117" s="807"/>
    </row>
    <row r="118" spans="4:10" ht="30" customHeight="1" x14ac:dyDescent="0.25">
      <c r="D118" s="810"/>
      <c r="E118" s="810"/>
      <c r="F118" s="810"/>
      <c r="G118" s="808" t="s">
        <v>760</v>
      </c>
      <c r="H118" s="808"/>
      <c r="I118" s="808"/>
      <c r="J118" s="808"/>
    </row>
    <row r="119" spans="4:10" x14ac:dyDescent="0.25">
      <c r="D119" s="810"/>
      <c r="E119" s="810"/>
      <c r="F119" s="810"/>
      <c r="G119" s="808" t="s">
        <v>764</v>
      </c>
      <c r="H119" s="808"/>
      <c r="I119" s="808"/>
      <c r="J119" s="808"/>
    </row>
    <row r="120" spans="4:10" ht="26.25" customHeight="1" x14ac:dyDescent="0.25">
      <c r="D120" s="810"/>
      <c r="E120" s="810"/>
      <c r="F120" s="810"/>
      <c r="G120" s="808" t="s">
        <v>768</v>
      </c>
      <c r="H120" s="808"/>
      <c r="I120" s="808"/>
      <c r="J120" s="808"/>
    </row>
    <row r="121" spans="4:10" x14ac:dyDescent="0.25">
      <c r="D121" s="810"/>
      <c r="E121" s="810"/>
      <c r="F121" s="810"/>
      <c r="G121" s="808" t="s">
        <v>730</v>
      </c>
      <c r="H121" s="808"/>
      <c r="I121" s="808"/>
      <c r="J121" s="808"/>
    </row>
    <row r="122" spans="4:10" x14ac:dyDescent="0.25">
      <c r="D122" s="810"/>
      <c r="E122" s="810"/>
      <c r="F122" s="810"/>
      <c r="G122" s="806" t="s">
        <v>737</v>
      </c>
      <c r="H122" s="806"/>
      <c r="I122" s="806"/>
      <c r="J122" s="806"/>
    </row>
    <row r="123" spans="4:10" ht="25.5" customHeight="1" x14ac:dyDescent="0.25">
      <c r="D123" s="810" t="s">
        <v>769</v>
      </c>
      <c r="E123" s="810" t="s">
        <v>770</v>
      </c>
      <c r="F123" s="810"/>
      <c r="G123" s="807" t="s">
        <v>823</v>
      </c>
      <c r="H123" s="807"/>
      <c r="I123" s="807"/>
      <c r="J123" s="807"/>
    </row>
    <row r="124" spans="4:10" ht="31.5" customHeight="1" x14ac:dyDescent="0.25">
      <c r="D124" s="810"/>
      <c r="E124" s="810"/>
      <c r="F124" s="810"/>
      <c r="G124" s="808" t="s">
        <v>760</v>
      </c>
      <c r="H124" s="808"/>
      <c r="I124" s="808"/>
      <c r="J124" s="808"/>
    </row>
    <row r="125" spans="4:10" ht="24.75" customHeight="1" x14ac:dyDescent="0.25">
      <c r="D125" s="810"/>
      <c r="E125" s="810"/>
      <c r="F125" s="810"/>
      <c r="G125" s="808" t="s">
        <v>771</v>
      </c>
      <c r="H125" s="808"/>
      <c r="I125" s="808"/>
      <c r="J125" s="808"/>
    </row>
    <row r="126" spans="4:10" x14ac:dyDescent="0.25">
      <c r="D126" s="810"/>
      <c r="E126" s="810"/>
      <c r="F126" s="810"/>
      <c r="G126" s="808" t="s">
        <v>730</v>
      </c>
      <c r="H126" s="808"/>
      <c r="I126" s="808"/>
      <c r="J126" s="808"/>
    </row>
    <row r="127" spans="4:10" ht="27.75" customHeight="1" x14ac:dyDescent="0.25">
      <c r="D127" s="810"/>
      <c r="E127" s="810"/>
      <c r="F127" s="810"/>
      <c r="G127" s="806" t="s">
        <v>772</v>
      </c>
      <c r="H127" s="806"/>
      <c r="I127" s="806"/>
      <c r="J127" s="806"/>
    </row>
    <row r="128" spans="4:10" ht="18" customHeight="1" x14ac:dyDescent="0.25">
      <c r="D128" s="810" t="s">
        <v>773</v>
      </c>
      <c r="E128" s="810" t="s">
        <v>774</v>
      </c>
      <c r="F128" s="810" t="s">
        <v>775</v>
      </c>
      <c r="G128" s="807" t="s">
        <v>824</v>
      </c>
      <c r="H128" s="807"/>
      <c r="I128" s="807"/>
      <c r="J128" s="807"/>
    </row>
    <row r="129" spans="4:10" ht="31.5" customHeight="1" x14ac:dyDescent="0.25">
      <c r="D129" s="810"/>
      <c r="E129" s="810"/>
      <c r="F129" s="810"/>
      <c r="G129" s="808" t="s">
        <v>760</v>
      </c>
      <c r="H129" s="808"/>
      <c r="I129" s="808"/>
      <c r="J129" s="808"/>
    </row>
    <row r="130" spans="4:10" x14ac:dyDescent="0.25">
      <c r="D130" s="810"/>
      <c r="E130" s="810"/>
      <c r="F130" s="810"/>
      <c r="G130" s="808" t="s">
        <v>776</v>
      </c>
      <c r="H130" s="808"/>
      <c r="I130" s="808"/>
      <c r="J130" s="808"/>
    </row>
    <row r="131" spans="4:10" x14ac:dyDescent="0.25">
      <c r="D131" s="810"/>
      <c r="E131" s="810"/>
      <c r="F131" s="810"/>
      <c r="G131" s="808" t="s">
        <v>736</v>
      </c>
      <c r="H131" s="808"/>
      <c r="I131" s="808"/>
      <c r="J131" s="808"/>
    </row>
    <row r="132" spans="4:10" x14ac:dyDescent="0.25">
      <c r="D132" s="810"/>
      <c r="E132" s="810"/>
      <c r="F132" s="810"/>
      <c r="G132" s="808" t="s">
        <v>730</v>
      </c>
      <c r="H132" s="808"/>
      <c r="I132" s="808"/>
      <c r="J132" s="808"/>
    </row>
    <row r="133" spans="4:10" x14ac:dyDescent="0.25">
      <c r="D133" s="810"/>
      <c r="E133" s="810"/>
      <c r="F133" s="810"/>
      <c r="G133" s="806" t="s">
        <v>737</v>
      </c>
      <c r="H133" s="806"/>
      <c r="I133" s="806"/>
      <c r="J133" s="806"/>
    </row>
    <row r="134" spans="4:10" x14ac:dyDescent="0.25">
      <c r="D134" s="810" t="s">
        <v>777</v>
      </c>
      <c r="E134" s="810" t="s">
        <v>778</v>
      </c>
      <c r="F134" s="810" t="s">
        <v>779</v>
      </c>
      <c r="G134" s="807" t="s">
        <v>825</v>
      </c>
      <c r="H134" s="807"/>
      <c r="I134" s="807"/>
      <c r="J134" s="807"/>
    </row>
    <row r="135" spans="4:10" ht="27.75" customHeight="1" x14ac:dyDescent="0.25">
      <c r="D135" s="810"/>
      <c r="E135" s="810"/>
      <c r="F135" s="810"/>
      <c r="G135" s="808" t="s">
        <v>760</v>
      </c>
      <c r="H135" s="808"/>
      <c r="I135" s="808"/>
      <c r="J135" s="808"/>
    </row>
    <row r="136" spans="4:10" ht="42.75" customHeight="1" x14ac:dyDescent="0.25">
      <c r="D136" s="810"/>
      <c r="E136" s="810"/>
      <c r="F136" s="810"/>
      <c r="G136" s="808" t="s">
        <v>780</v>
      </c>
      <c r="H136" s="808"/>
      <c r="I136" s="808"/>
      <c r="J136" s="808"/>
    </row>
    <row r="137" spans="4:10" x14ac:dyDescent="0.25">
      <c r="D137" s="810"/>
      <c r="E137" s="810"/>
      <c r="F137" s="810"/>
      <c r="G137" s="808" t="s">
        <v>736</v>
      </c>
      <c r="H137" s="808"/>
      <c r="I137" s="808"/>
      <c r="J137" s="808"/>
    </row>
    <row r="138" spans="4:10" x14ac:dyDescent="0.25">
      <c r="D138" s="810"/>
      <c r="E138" s="810"/>
      <c r="F138" s="810"/>
      <c r="G138" s="808" t="s">
        <v>730</v>
      </c>
      <c r="H138" s="808"/>
      <c r="I138" s="808"/>
      <c r="J138" s="808"/>
    </row>
    <row r="139" spans="4:10" x14ac:dyDescent="0.25">
      <c r="D139" s="810"/>
      <c r="E139" s="810"/>
      <c r="F139" s="810"/>
      <c r="G139" s="806" t="s">
        <v>737</v>
      </c>
      <c r="H139" s="806"/>
      <c r="I139" s="806"/>
      <c r="J139" s="806"/>
    </row>
    <row r="140" spans="4:10" x14ac:dyDescent="0.25">
      <c r="D140" s="370" t="s">
        <v>390</v>
      </c>
    </row>
    <row r="141" spans="4:10" x14ac:dyDescent="0.25">
      <c r="D141" s="370" t="s">
        <v>391</v>
      </c>
    </row>
    <row r="142" spans="4:10" x14ac:dyDescent="0.25">
      <c r="D142" s="370" t="s">
        <v>392</v>
      </c>
      <c r="E142" s="369" t="s">
        <v>393</v>
      </c>
    </row>
  </sheetData>
  <mergeCells count="125">
    <mergeCell ref="D62:D63"/>
    <mergeCell ref="E62:E63"/>
    <mergeCell ref="F62:F63"/>
    <mergeCell ref="D64:D70"/>
    <mergeCell ref="E64:E70"/>
    <mergeCell ref="F64:F70"/>
    <mergeCell ref="D2:I2"/>
    <mergeCell ref="D3:H6"/>
    <mergeCell ref="D22:E22"/>
    <mergeCell ref="D54:E54"/>
    <mergeCell ref="D12:E13"/>
    <mergeCell ref="F12:N12"/>
    <mergeCell ref="D21:P21"/>
    <mergeCell ref="D11:T11"/>
    <mergeCell ref="G74:J74"/>
    <mergeCell ref="G75:J75"/>
    <mergeCell ref="G77:J77"/>
    <mergeCell ref="G76:J76"/>
    <mergeCell ref="G78:J78"/>
    <mergeCell ref="G79:J79"/>
    <mergeCell ref="G80:J80"/>
    <mergeCell ref="G81:J81"/>
    <mergeCell ref="G82:J82"/>
    <mergeCell ref="D85:D91"/>
    <mergeCell ref="E85:E91"/>
    <mergeCell ref="F85:F91"/>
    <mergeCell ref="D92:D98"/>
    <mergeCell ref="E92:E98"/>
    <mergeCell ref="F92:F98"/>
    <mergeCell ref="D71:D77"/>
    <mergeCell ref="E71:E77"/>
    <mergeCell ref="F71:F77"/>
    <mergeCell ref="D78:D84"/>
    <mergeCell ref="E78:E84"/>
    <mergeCell ref="F78:F84"/>
    <mergeCell ref="G109:J109"/>
    <mergeCell ref="G111:J111"/>
    <mergeCell ref="G112:J112"/>
    <mergeCell ref="G113:J113"/>
    <mergeCell ref="G114:J114"/>
    <mergeCell ref="G115:J115"/>
    <mergeCell ref="G116:J116"/>
    <mergeCell ref="D99:D104"/>
    <mergeCell ref="E99:E104"/>
    <mergeCell ref="F99:F104"/>
    <mergeCell ref="D105:D110"/>
    <mergeCell ref="E105:E110"/>
    <mergeCell ref="F105:F110"/>
    <mergeCell ref="G132:J132"/>
    <mergeCell ref="G133:J133"/>
    <mergeCell ref="D111:D116"/>
    <mergeCell ref="E111:E116"/>
    <mergeCell ref="F111:F116"/>
    <mergeCell ref="D117:D122"/>
    <mergeCell ref="E117:E122"/>
    <mergeCell ref="F117:F122"/>
    <mergeCell ref="G110:J110"/>
    <mergeCell ref="D134:D139"/>
    <mergeCell ref="E134:E139"/>
    <mergeCell ref="F134:F139"/>
    <mergeCell ref="G62:J63"/>
    <mergeCell ref="G64:J64"/>
    <mergeCell ref="G65:J65"/>
    <mergeCell ref="G66:J66"/>
    <mergeCell ref="G67:J67"/>
    <mergeCell ref="G68:J68"/>
    <mergeCell ref="G69:J69"/>
    <mergeCell ref="G70:J70"/>
    <mergeCell ref="G71:J71"/>
    <mergeCell ref="G72:J72"/>
    <mergeCell ref="G73:J73"/>
    <mergeCell ref="D123:D127"/>
    <mergeCell ref="E123:E127"/>
    <mergeCell ref="F123:F127"/>
    <mergeCell ref="D128:D133"/>
    <mergeCell ref="E128:E133"/>
    <mergeCell ref="F128:F133"/>
    <mergeCell ref="G128:J128"/>
    <mergeCell ref="G129:J129"/>
    <mergeCell ref="G130:J130"/>
    <mergeCell ref="G131:J131"/>
    <mergeCell ref="G88:J88"/>
    <mergeCell ref="G89:J89"/>
    <mergeCell ref="G90:J90"/>
    <mergeCell ref="G91:J91"/>
    <mergeCell ref="G92:J92"/>
    <mergeCell ref="G83:J83"/>
    <mergeCell ref="G84:J84"/>
    <mergeCell ref="G85:J85"/>
    <mergeCell ref="G86:J86"/>
    <mergeCell ref="G87:J87"/>
    <mergeCell ref="G98:J98"/>
    <mergeCell ref="G99:J99"/>
    <mergeCell ref="G100:J100"/>
    <mergeCell ref="G101:J101"/>
    <mergeCell ref="G102:J102"/>
    <mergeCell ref="G93:J93"/>
    <mergeCell ref="G94:J94"/>
    <mergeCell ref="G95:J95"/>
    <mergeCell ref="G96:J96"/>
    <mergeCell ref="G97:J97"/>
    <mergeCell ref="G139:J139"/>
    <mergeCell ref="D61:J61"/>
    <mergeCell ref="G134:J134"/>
    <mergeCell ref="G135:J135"/>
    <mergeCell ref="G136:J136"/>
    <mergeCell ref="G137:J137"/>
    <mergeCell ref="G138:J138"/>
    <mergeCell ref="G122:J122"/>
    <mergeCell ref="G123:J123"/>
    <mergeCell ref="G124:J124"/>
    <mergeCell ref="G125:J125"/>
    <mergeCell ref="G127:J127"/>
    <mergeCell ref="G126:J126"/>
    <mergeCell ref="G117:J117"/>
    <mergeCell ref="G118:J118"/>
    <mergeCell ref="G119:J119"/>
    <mergeCell ref="G120:J120"/>
    <mergeCell ref="G121:J121"/>
    <mergeCell ref="G103:J103"/>
    <mergeCell ref="G104:J104"/>
    <mergeCell ref="G105:J105"/>
    <mergeCell ref="G106:J106"/>
    <mergeCell ref="G108:J108"/>
    <mergeCell ref="G107:J107"/>
  </mergeCells>
  <hyperlinks>
    <hyperlink ref="E56" r:id="rId1" xr:uid="{21125D24-6B1E-49B5-9D0F-DA9DCA376B5D}"/>
    <hyperlink ref="E18" r:id="rId2" xr:uid="{D8D15839-FDEA-44D6-8AA3-3AE504682362}"/>
    <hyperlink ref="E142" r:id="rId3" xr:uid="{ED87EFCB-A7F8-4777-84E5-552B6D3472B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4:AH141"/>
  <sheetViews>
    <sheetView zoomScale="70" zoomScaleNormal="70" workbookViewId="0">
      <selection activeCell="C20" sqref="C20"/>
    </sheetView>
  </sheetViews>
  <sheetFormatPr defaultRowHeight="15.75" x14ac:dyDescent="0.25"/>
  <cols>
    <col min="1" max="2" width="9" style="250"/>
    <col min="3" max="3" width="52.5" style="250" customWidth="1"/>
    <col min="4" max="16384" width="9" style="250"/>
  </cols>
  <sheetData>
    <row r="4" spans="3:19" ht="63" x14ac:dyDescent="0.25">
      <c r="C4" s="590" t="s">
        <v>781</v>
      </c>
      <c r="N4" s="826" t="s">
        <v>826</v>
      </c>
      <c r="O4" s="827"/>
      <c r="P4" s="827"/>
      <c r="Q4" s="827"/>
      <c r="R4" s="827"/>
      <c r="S4" s="828"/>
    </row>
    <row r="5" spans="3:19" x14ac:dyDescent="0.25">
      <c r="C5" s="591" t="s">
        <v>782</v>
      </c>
      <c r="N5" s="801"/>
      <c r="O5" s="791"/>
      <c r="P5" s="791"/>
      <c r="Q5" s="791"/>
      <c r="R5" s="791"/>
      <c r="S5" s="802"/>
    </row>
    <row r="6" spans="3:19" x14ac:dyDescent="0.25">
      <c r="N6" s="801"/>
      <c r="O6" s="791"/>
      <c r="P6" s="791"/>
      <c r="Q6" s="791"/>
      <c r="R6" s="791"/>
      <c r="S6" s="802"/>
    </row>
    <row r="7" spans="3:19" x14ac:dyDescent="0.25">
      <c r="N7" s="801"/>
      <c r="O7" s="791"/>
      <c r="P7" s="791"/>
      <c r="Q7" s="791"/>
      <c r="R7" s="791"/>
      <c r="S7" s="802"/>
    </row>
    <row r="8" spans="3:19" x14ac:dyDescent="0.25">
      <c r="N8" s="801"/>
      <c r="O8" s="791"/>
      <c r="P8" s="791"/>
      <c r="Q8" s="791"/>
      <c r="R8" s="791"/>
      <c r="S8" s="802"/>
    </row>
    <row r="9" spans="3:19" x14ac:dyDescent="0.25">
      <c r="N9" s="801"/>
      <c r="O9" s="791"/>
      <c r="P9" s="791"/>
      <c r="Q9" s="791"/>
      <c r="R9" s="791"/>
      <c r="S9" s="802"/>
    </row>
    <row r="10" spans="3:19" x14ac:dyDescent="0.25">
      <c r="N10" s="801"/>
      <c r="O10" s="791"/>
      <c r="P10" s="791"/>
      <c r="Q10" s="791"/>
      <c r="R10" s="791"/>
      <c r="S10" s="802"/>
    </row>
    <row r="11" spans="3:19" x14ac:dyDescent="0.25">
      <c r="N11" s="801"/>
      <c r="O11" s="791"/>
      <c r="P11" s="791"/>
      <c r="Q11" s="791"/>
      <c r="R11" s="791"/>
      <c r="S11" s="802"/>
    </row>
    <row r="12" spans="3:19" x14ac:dyDescent="0.25">
      <c r="N12" s="801"/>
      <c r="O12" s="791"/>
      <c r="P12" s="791"/>
      <c r="Q12" s="791"/>
      <c r="R12" s="791"/>
      <c r="S12" s="802"/>
    </row>
    <row r="13" spans="3:19" x14ac:dyDescent="0.25">
      <c r="N13" s="801"/>
      <c r="O13" s="791"/>
      <c r="P13" s="791"/>
      <c r="Q13" s="791"/>
      <c r="R13" s="791"/>
      <c r="S13" s="802"/>
    </row>
    <row r="14" spans="3:19" x14ac:dyDescent="0.25">
      <c r="N14" s="801"/>
      <c r="O14" s="791"/>
      <c r="P14" s="791"/>
      <c r="Q14" s="791"/>
      <c r="R14" s="791"/>
      <c r="S14" s="802"/>
    </row>
    <row r="15" spans="3:19" x14ac:dyDescent="0.25">
      <c r="N15" s="801"/>
      <c r="O15" s="791"/>
      <c r="P15" s="791"/>
      <c r="Q15" s="791"/>
      <c r="R15" s="791"/>
      <c r="S15" s="802"/>
    </row>
    <row r="16" spans="3:19" x14ac:dyDescent="0.25">
      <c r="N16" s="801"/>
      <c r="O16" s="791"/>
      <c r="P16" s="791"/>
      <c r="Q16" s="791"/>
      <c r="R16" s="791"/>
      <c r="S16" s="802"/>
    </row>
    <row r="17" spans="14:19" x14ac:dyDescent="0.25">
      <c r="N17" s="801"/>
      <c r="O17" s="791"/>
      <c r="P17" s="791"/>
      <c r="Q17" s="791"/>
      <c r="R17" s="791"/>
      <c r="S17" s="802"/>
    </row>
    <row r="18" spans="14:19" x14ac:dyDescent="0.25">
      <c r="N18" s="803"/>
      <c r="O18" s="804"/>
      <c r="P18" s="804"/>
      <c r="Q18" s="804"/>
      <c r="R18" s="804"/>
      <c r="S18" s="805"/>
    </row>
    <row r="37" spans="5:14" x14ac:dyDescent="0.25">
      <c r="E37" s="368" t="s">
        <v>783</v>
      </c>
      <c r="F37" s="368"/>
      <c r="G37" s="368"/>
      <c r="H37" s="368"/>
    </row>
    <row r="38" spans="5:14" x14ac:dyDescent="0.25">
      <c r="E38" s="368" t="s">
        <v>371</v>
      </c>
      <c r="F38" s="368"/>
      <c r="G38" s="369" t="s">
        <v>784</v>
      </c>
      <c r="H38" s="368"/>
    </row>
    <row r="39" spans="5:14" x14ac:dyDescent="0.25">
      <c r="E39" s="368"/>
      <c r="F39" s="368"/>
      <c r="G39" s="369"/>
      <c r="H39" s="368"/>
    </row>
    <row r="40" spans="5:14" x14ac:dyDescent="0.25">
      <c r="E40" s="368"/>
      <c r="F40" s="368"/>
      <c r="G40" s="369"/>
      <c r="H40" s="368"/>
    </row>
    <row r="41" spans="5:14" ht="15.75" customHeight="1" x14ac:dyDescent="0.25">
      <c r="E41" s="368"/>
      <c r="F41" s="368"/>
      <c r="G41" s="369"/>
      <c r="H41" s="368"/>
      <c r="I41" s="829" t="s">
        <v>785</v>
      </c>
      <c r="J41" s="829"/>
      <c r="K41" s="829"/>
      <c r="L41" s="829"/>
      <c r="M41" s="829"/>
      <c r="N41" s="829"/>
    </row>
    <row r="42" spans="5:14" x14ac:dyDescent="0.25">
      <c r="E42" s="368"/>
      <c r="F42" s="368"/>
      <c r="G42" s="369"/>
      <c r="H42" s="368"/>
      <c r="I42" s="829"/>
      <c r="J42" s="829"/>
      <c r="K42" s="829"/>
      <c r="L42" s="829"/>
      <c r="M42" s="829"/>
      <c r="N42" s="829"/>
    </row>
    <row r="43" spans="5:14" x14ac:dyDescent="0.25">
      <c r="E43" s="368"/>
      <c r="F43" s="368"/>
      <c r="G43" s="369"/>
      <c r="H43" s="368"/>
      <c r="I43" s="829"/>
      <c r="J43" s="829"/>
      <c r="K43" s="829"/>
      <c r="L43" s="829"/>
      <c r="M43" s="829"/>
      <c r="N43" s="829"/>
    </row>
    <row r="44" spans="5:14" x14ac:dyDescent="0.25">
      <c r="E44" s="368"/>
      <c r="F44" s="368"/>
      <c r="G44" s="369"/>
      <c r="H44" s="368"/>
      <c r="I44" s="829"/>
      <c r="J44" s="829"/>
      <c r="K44" s="829"/>
      <c r="L44" s="829"/>
      <c r="M44" s="829"/>
      <c r="N44" s="829"/>
    </row>
    <row r="45" spans="5:14" x14ac:dyDescent="0.25">
      <c r="E45" s="368"/>
      <c r="F45" s="368"/>
      <c r="G45" s="369"/>
      <c r="H45" s="368"/>
      <c r="I45" s="829"/>
      <c r="J45" s="829"/>
      <c r="K45" s="829"/>
      <c r="L45" s="829"/>
      <c r="M45" s="829"/>
      <c r="N45" s="829"/>
    </row>
    <row r="46" spans="5:14" x14ac:dyDescent="0.25">
      <c r="E46" s="368"/>
      <c r="F46" s="368"/>
      <c r="G46" s="369"/>
      <c r="H46" s="368"/>
      <c r="I46" s="829"/>
      <c r="J46" s="829"/>
      <c r="K46" s="829"/>
      <c r="L46" s="829"/>
      <c r="M46" s="829"/>
      <c r="N46" s="829"/>
    </row>
    <row r="47" spans="5:14" x14ac:dyDescent="0.25">
      <c r="E47" s="368"/>
      <c r="F47" s="368"/>
      <c r="G47" s="369"/>
      <c r="H47" s="368"/>
      <c r="I47" s="829"/>
      <c r="J47" s="829"/>
      <c r="K47" s="829"/>
      <c r="L47" s="829"/>
      <c r="M47" s="829"/>
      <c r="N47" s="829"/>
    </row>
    <row r="48" spans="5:14" x14ac:dyDescent="0.25">
      <c r="E48" s="368"/>
      <c r="F48" s="368"/>
      <c r="G48" s="369"/>
      <c r="H48" s="368"/>
      <c r="I48" s="829"/>
      <c r="J48" s="829"/>
      <c r="K48" s="829"/>
      <c r="L48" s="829"/>
      <c r="M48" s="829"/>
      <c r="N48" s="829"/>
    </row>
    <row r="49" spans="5:14" x14ac:dyDescent="0.25">
      <c r="E49" s="368"/>
      <c r="F49" s="368"/>
      <c r="G49" s="369"/>
      <c r="H49" s="368"/>
      <c r="I49" s="829"/>
      <c r="J49" s="829"/>
      <c r="K49" s="829"/>
      <c r="L49" s="829"/>
      <c r="M49" s="829"/>
      <c r="N49" s="829"/>
    </row>
    <row r="50" spans="5:14" x14ac:dyDescent="0.25">
      <c r="E50" s="368"/>
      <c r="F50" s="368"/>
      <c r="G50" s="369"/>
      <c r="H50" s="368"/>
      <c r="I50" s="829"/>
      <c r="J50" s="829"/>
      <c r="K50" s="829"/>
      <c r="L50" s="829"/>
      <c r="M50" s="829"/>
      <c r="N50" s="829"/>
    </row>
    <row r="51" spans="5:14" x14ac:dyDescent="0.25">
      <c r="E51" s="368"/>
      <c r="F51" s="368"/>
      <c r="G51" s="369"/>
      <c r="H51" s="368"/>
      <c r="I51" s="829"/>
      <c r="J51" s="829"/>
      <c r="K51" s="829"/>
      <c r="L51" s="829"/>
      <c r="M51" s="829"/>
      <c r="N51" s="829"/>
    </row>
    <row r="52" spans="5:14" x14ac:dyDescent="0.25">
      <c r="E52" s="368"/>
      <c r="F52" s="368"/>
      <c r="G52" s="369"/>
      <c r="H52" s="368"/>
      <c r="I52" s="829"/>
      <c r="J52" s="829"/>
      <c r="K52" s="829"/>
      <c r="L52" s="829"/>
      <c r="M52" s="829"/>
      <c r="N52" s="829"/>
    </row>
    <row r="53" spans="5:14" x14ac:dyDescent="0.25">
      <c r="E53" s="368"/>
      <c r="F53" s="368"/>
      <c r="G53" s="369"/>
      <c r="H53" s="368"/>
      <c r="I53" s="829"/>
      <c r="J53" s="829"/>
      <c r="K53" s="829"/>
      <c r="L53" s="829"/>
      <c r="M53" s="829"/>
      <c r="N53" s="829"/>
    </row>
    <row r="54" spans="5:14" x14ac:dyDescent="0.25">
      <c r="E54" s="368"/>
      <c r="F54" s="368"/>
      <c r="G54" s="369"/>
      <c r="H54" s="368"/>
      <c r="I54" s="829"/>
      <c r="J54" s="829"/>
      <c r="K54" s="829"/>
      <c r="L54" s="829"/>
      <c r="M54" s="829"/>
      <c r="N54" s="829"/>
    </row>
    <row r="55" spans="5:14" x14ac:dyDescent="0.25">
      <c r="E55" s="368"/>
      <c r="F55" s="368"/>
      <c r="G55" s="369"/>
      <c r="H55" s="368"/>
      <c r="I55" s="829"/>
      <c r="J55" s="829"/>
      <c r="K55" s="829"/>
      <c r="L55" s="829"/>
      <c r="M55" s="829"/>
      <c r="N55" s="829"/>
    </row>
    <row r="56" spans="5:14" x14ac:dyDescent="0.25">
      <c r="E56" s="368"/>
      <c r="F56" s="368"/>
      <c r="G56" s="369"/>
      <c r="H56" s="368"/>
      <c r="I56" s="829"/>
      <c r="J56" s="829"/>
      <c r="K56" s="829"/>
      <c r="L56" s="829"/>
      <c r="M56" s="829"/>
      <c r="N56" s="829"/>
    </row>
    <row r="57" spans="5:14" x14ac:dyDescent="0.25">
      <c r="E57" s="368"/>
      <c r="F57" s="368"/>
      <c r="G57" s="369"/>
      <c r="H57" s="368"/>
      <c r="I57" s="829"/>
      <c r="J57" s="829"/>
      <c r="K57" s="829"/>
      <c r="L57" s="829"/>
      <c r="M57" s="829"/>
      <c r="N57" s="829"/>
    </row>
    <row r="58" spans="5:14" x14ac:dyDescent="0.25">
      <c r="E58" s="368"/>
      <c r="F58" s="368"/>
      <c r="G58" s="369"/>
      <c r="H58" s="368"/>
    </row>
    <row r="59" spans="5:14" x14ac:dyDescent="0.25">
      <c r="E59" s="368"/>
      <c r="F59" s="368"/>
      <c r="G59" s="369"/>
      <c r="H59" s="368"/>
    </row>
    <row r="60" spans="5:14" x14ac:dyDescent="0.25">
      <c r="E60" s="368"/>
      <c r="F60" s="368"/>
      <c r="G60" s="369"/>
      <c r="H60" s="368"/>
    </row>
    <row r="62" spans="5:14" x14ac:dyDescent="0.25">
      <c r="K62" s="826" t="s">
        <v>786</v>
      </c>
      <c r="L62" s="827"/>
      <c r="M62" s="827"/>
      <c r="N62" s="828"/>
    </row>
    <row r="63" spans="5:14" x14ac:dyDescent="0.25">
      <c r="K63" s="801"/>
      <c r="L63" s="791"/>
      <c r="M63" s="791"/>
      <c r="N63" s="802"/>
    </row>
    <row r="64" spans="5:14" x14ac:dyDescent="0.25">
      <c r="K64" s="801"/>
      <c r="L64" s="791"/>
      <c r="M64" s="791"/>
      <c r="N64" s="802"/>
    </row>
    <row r="65" spans="11:14" x14ac:dyDescent="0.25">
      <c r="K65" s="801"/>
      <c r="L65" s="791"/>
      <c r="M65" s="791"/>
      <c r="N65" s="802"/>
    </row>
    <row r="66" spans="11:14" x14ac:dyDescent="0.25">
      <c r="K66" s="801"/>
      <c r="L66" s="791"/>
      <c r="M66" s="791"/>
      <c r="N66" s="802"/>
    </row>
    <row r="67" spans="11:14" x14ac:dyDescent="0.25">
      <c r="K67" s="801"/>
      <c r="L67" s="791"/>
      <c r="M67" s="791"/>
      <c r="N67" s="802"/>
    </row>
    <row r="68" spans="11:14" x14ac:dyDescent="0.25">
      <c r="K68" s="801"/>
      <c r="L68" s="791"/>
      <c r="M68" s="791"/>
      <c r="N68" s="802"/>
    </row>
    <row r="69" spans="11:14" x14ac:dyDescent="0.25">
      <c r="K69" s="801"/>
      <c r="L69" s="791"/>
      <c r="M69" s="791"/>
      <c r="N69" s="802"/>
    </row>
    <row r="70" spans="11:14" x14ac:dyDescent="0.25">
      <c r="K70" s="801"/>
      <c r="L70" s="791"/>
      <c r="M70" s="791"/>
      <c r="N70" s="802"/>
    </row>
    <row r="71" spans="11:14" x14ac:dyDescent="0.25">
      <c r="K71" s="801"/>
      <c r="L71" s="791"/>
      <c r="M71" s="791"/>
      <c r="N71" s="802"/>
    </row>
    <row r="72" spans="11:14" x14ac:dyDescent="0.25">
      <c r="K72" s="801"/>
      <c r="L72" s="791"/>
      <c r="M72" s="791"/>
      <c r="N72" s="802"/>
    </row>
    <row r="73" spans="11:14" x14ac:dyDescent="0.25">
      <c r="K73" s="801"/>
      <c r="L73" s="791"/>
      <c r="M73" s="791"/>
      <c r="N73" s="802"/>
    </row>
    <row r="74" spans="11:14" x14ac:dyDescent="0.25">
      <c r="K74" s="801"/>
      <c r="L74" s="791"/>
      <c r="M74" s="791"/>
      <c r="N74" s="802"/>
    </row>
    <row r="75" spans="11:14" x14ac:dyDescent="0.25">
      <c r="K75" s="803"/>
      <c r="L75" s="804"/>
      <c r="M75" s="804"/>
      <c r="N75" s="805"/>
    </row>
    <row r="87" spans="5:34" x14ac:dyDescent="0.25">
      <c r="E87" s="368" t="s">
        <v>629</v>
      </c>
      <c r="F87" s="369" t="s">
        <v>787</v>
      </c>
    </row>
    <row r="88" spans="5:34" x14ac:dyDescent="0.25">
      <c r="E88" s="368"/>
      <c r="F88" s="369"/>
    </row>
    <row r="89" spans="5:34" x14ac:dyDescent="0.25">
      <c r="E89" s="368"/>
      <c r="F89" s="369"/>
    </row>
    <row r="90" spans="5:34" ht="15.75" customHeight="1" x14ac:dyDescent="0.25">
      <c r="E90" s="368"/>
      <c r="F90" s="369"/>
      <c r="L90" s="826" t="s">
        <v>827</v>
      </c>
      <c r="M90" s="827"/>
      <c r="N90" s="827"/>
      <c r="O90" s="827"/>
      <c r="P90" s="827"/>
      <c r="Q90" s="827"/>
      <c r="R90" s="827"/>
      <c r="S90" s="827"/>
      <c r="T90" s="827"/>
      <c r="U90" s="827"/>
      <c r="V90" s="827"/>
      <c r="W90" s="827"/>
      <c r="X90" s="827"/>
      <c r="Y90" s="827"/>
      <c r="Z90" s="827"/>
      <c r="AA90" s="827"/>
      <c r="AB90" s="827"/>
      <c r="AC90" s="827"/>
      <c r="AD90" s="828"/>
      <c r="AE90" s="592"/>
      <c r="AF90" s="592"/>
      <c r="AG90" s="592"/>
      <c r="AH90" s="592"/>
    </row>
    <row r="91" spans="5:34" x14ac:dyDescent="0.25">
      <c r="E91" s="368"/>
      <c r="F91" s="369"/>
      <c r="L91" s="801"/>
      <c r="M91" s="791"/>
      <c r="N91" s="791"/>
      <c r="O91" s="791"/>
      <c r="P91" s="791"/>
      <c r="Q91" s="791"/>
      <c r="R91" s="791"/>
      <c r="S91" s="791"/>
      <c r="T91" s="791"/>
      <c r="U91" s="791"/>
      <c r="V91" s="791"/>
      <c r="W91" s="791"/>
      <c r="X91" s="791"/>
      <c r="Y91" s="791"/>
      <c r="Z91" s="791"/>
      <c r="AA91" s="791"/>
      <c r="AB91" s="791"/>
      <c r="AC91" s="791"/>
      <c r="AD91" s="802"/>
      <c r="AE91" s="592"/>
      <c r="AF91" s="592"/>
      <c r="AG91" s="592"/>
      <c r="AH91" s="592"/>
    </row>
    <row r="92" spans="5:34" x14ac:dyDescent="0.25">
      <c r="E92" s="368"/>
      <c r="F92" s="369"/>
      <c r="L92" s="801"/>
      <c r="M92" s="791"/>
      <c r="N92" s="791"/>
      <c r="O92" s="791"/>
      <c r="P92" s="791"/>
      <c r="Q92" s="791"/>
      <c r="R92" s="791"/>
      <c r="S92" s="791"/>
      <c r="T92" s="791"/>
      <c r="U92" s="791"/>
      <c r="V92" s="791"/>
      <c r="W92" s="791"/>
      <c r="X92" s="791"/>
      <c r="Y92" s="791"/>
      <c r="Z92" s="791"/>
      <c r="AA92" s="791"/>
      <c r="AB92" s="791"/>
      <c r="AC92" s="791"/>
      <c r="AD92" s="802"/>
      <c r="AE92" s="592"/>
      <c r="AF92" s="592"/>
      <c r="AG92" s="592"/>
      <c r="AH92" s="592"/>
    </row>
    <row r="93" spans="5:34" x14ac:dyDescent="0.25">
      <c r="E93" s="368"/>
      <c r="F93" s="369"/>
      <c r="L93" s="801"/>
      <c r="M93" s="791"/>
      <c r="N93" s="791"/>
      <c r="O93" s="791"/>
      <c r="P93" s="791"/>
      <c r="Q93" s="791"/>
      <c r="R93" s="791"/>
      <c r="S93" s="791"/>
      <c r="T93" s="791"/>
      <c r="U93" s="791"/>
      <c r="V93" s="791"/>
      <c r="W93" s="791"/>
      <c r="X93" s="791"/>
      <c r="Y93" s="791"/>
      <c r="Z93" s="791"/>
      <c r="AA93" s="791"/>
      <c r="AB93" s="791"/>
      <c r="AC93" s="791"/>
      <c r="AD93" s="802"/>
      <c r="AE93" s="592"/>
      <c r="AF93" s="592"/>
      <c r="AG93" s="592"/>
      <c r="AH93" s="592"/>
    </row>
    <row r="94" spans="5:34" x14ac:dyDescent="0.25">
      <c r="E94" s="368"/>
      <c r="F94" s="369"/>
      <c r="L94" s="801"/>
      <c r="M94" s="791"/>
      <c r="N94" s="791"/>
      <c r="O94" s="791"/>
      <c r="P94" s="791"/>
      <c r="Q94" s="791"/>
      <c r="R94" s="791"/>
      <c r="S94" s="791"/>
      <c r="T94" s="791"/>
      <c r="U94" s="791"/>
      <c r="V94" s="791"/>
      <c r="W94" s="791"/>
      <c r="X94" s="791"/>
      <c r="Y94" s="791"/>
      <c r="Z94" s="791"/>
      <c r="AA94" s="791"/>
      <c r="AB94" s="791"/>
      <c r="AC94" s="791"/>
      <c r="AD94" s="802"/>
      <c r="AE94" s="592"/>
      <c r="AF94" s="592"/>
      <c r="AG94" s="592"/>
      <c r="AH94" s="592"/>
    </row>
    <row r="95" spans="5:34" x14ac:dyDescent="0.25">
      <c r="E95" s="368"/>
      <c r="F95" s="369"/>
      <c r="L95" s="801"/>
      <c r="M95" s="791"/>
      <c r="N95" s="791"/>
      <c r="O95" s="791"/>
      <c r="P95" s="791"/>
      <c r="Q95" s="791"/>
      <c r="R95" s="791"/>
      <c r="S95" s="791"/>
      <c r="T95" s="791"/>
      <c r="U95" s="791"/>
      <c r="V95" s="791"/>
      <c r="W95" s="791"/>
      <c r="X95" s="791"/>
      <c r="Y95" s="791"/>
      <c r="Z95" s="791"/>
      <c r="AA95" s="791"/>
      <c r="AB95" s="791"/>
      <c r="AC95" s="791"/>
      <c r="AD95" s="802"/>
      <c r="AE95" s="592"/>
      <c r="AF95" s="592"/>
      <c r="AG95" s="592"/>
      <c r="AH95" s="592"/>
    </row>
    <row r="96" spans="5:34" x14ac:dyDescent="0.25">
      <c r="E96" s="368"/>
      <c r="F96" s="369"/>
      <c r="L96" s="801"/>
      <c r="M96" s="791"/>
      <c r="N96" s="791"/>
      <c r="O96" s="791"/>
      <c r="P96" s="791"/>
      <c r="Q96" s="791"/>
      <c r="R96" s="791"/>
      <c r="S96" s="791"/>
      <c r="T96" s="791"/>
      <c r="U96" s="791"/>
      <c r="V96" s="791"/>
      <c r="W96" s="791"/>
      <c r="X96" s="791"/>
      <c r="Y96" s="791"/>
      <c r="Z96" s="791"/>
      <c r="AA96" s="791"/>
      <c r="AB96" s="791"/>
      <c r="AC96" s="791"/>
      <c r="AD96" s="802"/>
      <c r="AE96" s="592"/>
      <c r="AF96" s="592"/>
      <c r="AG96" s="592"/>
      <c r="AH96" s="592"/>
    </row>
    <row r="97" spans="5:34" x14ac:dyDescent="0.25">
      <c r="E97" s="368"/>
      <c r="F97" s="369"/>
      <c r="L97" s="801"/>
      <c r="M97" s="791"/>
      <c r="N97" s="791"/>
      <c r="O97" s="791"/>
      <c r="P97" s="791"/>
      <c r="Q97" s="791"/>
      <c r="R97" s="791"/>
      <c r="S97" s="791"/>
      <c r="T97" s="791"/>
      <c r="U97" s="791"/>
      <c r="V97" s="791"/>
      <c r="W97" s="791"/>
      <c r="X97" s="791"/>
      <c r="Y97" s="791"/>
      <c r="Z97" s="791"/>
      <c r="AA97" s="791"/>
      <c r="AB97" s="791"/>
      <c r="AC97" s="791"/>
      <c r="AD97" s="802"/>
      <c r="AE97" s="592"/>
      <c r="AF97" s="592"/>
      <c r="AG97" s="592"/>
      <c r="AH97" s="592"/>
    </row>
    <row r="98" spans="5:34" x14ac:dyDescent="0.25">
      <c r="E98" s="368"/>
      <c r="F98" s="369"/>
      <c r="L98" s="801"/>
      <c r="M98" s="791"/>
      <c r="N98" s="791"/>
      <c r="O98" s="791"/>
      <c r="P98" s="791"/>
      <c r="Q98" s="791"/>
      <c r="R98" s="791"/>
      <c r="S98" s="791"/>
      <c r="T98" s="791"/>
      <c r="U98" s="791"/>
      <c r="V98" s="791"/>
      <c r="W98" s="791"/>
      <c r="X98" s="791"/>
      <c r="Y98" s="791"/>
      <c r="Z98" s="791"/>
      <c r="AA98" s="791"/>
      <c r="AB98" s="791"/>
      <c r="AC98" s="791"/>
      <c r="AD98" s="802"/>
      <c r="AE98" s="592"/>
      <c r="AF98" s="592"/>
      <c r="AG98" s="592"/>
      <c r="AH98" s="592"/>
    </row>
    <row r="99" spans="5:34" x14ac:dyDescent="0.25">
      <c r="E99" s="368"/>
      <c r="F99" s="369"/>
      <c r="L99" s="801"/>
      <c r="M99" s="791"/>
      <c r="N99" s="791"/>
      <c r="O99" s="791"/>
      <c r="P99" s="791"/>
      <c r="Q99" s="791"/>
      <c r="R99" s="791"/>
      <c r="S99" s="791"/>
      <c r="T99" s="791"/>
      <c r="U99" s="791"/>
      <c r="V99" s="791"/>
      <c r="W99" s="791"/>
      <c r="X99" s="791"/>
      <c r="Y99" s="791"/>
      <c r="Z99" s="791"/>
      <c r="AA99" s="791"/>
      <c r="AB99" s="791"/>
      <c r="AC99" s="791"/>
      <c r="AD99" s="802"/>
      <c r="AE99" s="592"/>
      <c r="AF99" s="592"/>
      <c r="AG99" s="592"/>
      <c r="AH99" s="592"/>
    </row>
    <row r="100" spans="5:34" x14ac:dyDescent="0.25">
      <c r="E100" s="368"/>
      <c r="F100" s="369"/>
      <c r="L100" s="801"/>
      <c r="M100" s="791"/>
      <c r="N100" s="791"/>
      <c r="O100" s="791"/>
      <c r="P100" s="791"/>
      <c r="Q100" s="791"/>
      <c r="R100" s="791"/>
      <c r="S100" s="791"/>
      <c r="T100" s="791"/>
      <c r="U100" s="791"/>
      <c r="V100" s="791"/>
      <c r="W100" s="791"/>
      <c r="X100" s="791"/>
      <c r="Y100" s="791"/>
      <c r="Z100" s="791"/>
      <c r="AA100" s="791"/>
      <c r="AB100" s="791"/>
      <c r="AC100" s="791"/>
      <c r="AD100" s="802"/>
      <c r="AE100" s="592"/>
      <c r="AF100" s="592"/>
      <c r="AG100" s="592"/>
      <c r="AH100" s="592"/>
    </row>
    <row r="101" spans="5:34" x14ac:dyDescent="0.25">
      <c r="E101" s="368"/>
      <c r="F101" s="369"/>
      <c r="L101" s="801"/>
      <c r="M101" s="791"/>
      <c r="N101" s="791"/>
      <c r="O101" s="791"/>
      <c r="P101" s="791"/>
      <c r="Q101" s="791"/>
      <c r="R101" s="791"/>
      <c r="S101" s="791"/>
      <c r="T101" s="791"/>
      <c r="U101" s="791"/>
      <c r="V101" s="791"/>
      <c r="W101" s="791"/>
      <c r="X101" s="791"/>
      <c r="Y101" s="791"/>
      <c r="Z101" s="791"/>
      <c r="AA101" s="791"/>
      <c r="AB101" s="791"/>
      <c r="AC101" s="791"/>
      <c r="AD101" s="802"/>
      <c r="AE101" s="592"/>
      <c r="AF101" s="592"/>
      <c r="AG101" s="592"/>
      <c r="AH101" s="592"/>
    </row>
    <row r="102" spans="5:34" x14ac:dyDescent="0.25">
      <c r="E102" s="368"/>
      <c r="F102" s="369"/>
      <c r="L102" s="801"/>
      <c r="M102" s="791"/>
      <c r="N102" s="791"/>
      <c r="O102" s="791"/>
      <c r="P102" s="791"/>
      <c r="Q102" s="791"/>
      <c r="R102" s="791"/>
      <c r="S102" s="791"/>
      <c r="T102" s="791"/>
      <c r="U102" s="791"/>
      <c r="V102" s="791"/>
      <c r="W102" s="791"/>
      <c r="X102" s="791"/>
      <c r="Y102" s="791"/>
      <c r="Z102" s="791"/>
      <c r="AA102" s="791"/>
      <c r="AB102" s="791"/>
      <c r="AC102" s="791"/>
      <c r="AD102" s="802"/>
      <c r="AE102" s="592"/>
      <c r="AF102" s="592"/>
      <c r="AG102" s="592"/>
      <c r="AH102" s="592"/>
    </row>
    <row r="103" spans="5:34" x14ac:dyDescent="0.25">
      <c r="E103" s="368"/>
      <c r="F103" s="369"/>
      <c r="L103" s="801"/>
      <c r="M103" s="791"/>
      <c r="N103" s="791"/>
      <c r="O103" s="791"/>
      <c r="P103" s="791"/>
      <c r="Q103" s="791"/>
      <c r="R103" s="791"/>
      <c r="S103" s="791"/>
      <c r="T103" s="791"/>
      <c r="U103" s="791"/>
      <c r="V103" s="791"/>
      <c r="W103" s="791"/>
      <c r="X103" s="791"/>
      <c r="Y103" s="791"/>
      <c r="Z103" s="791"/>
      <c r="AA103" s="791"/>
      <c r="AB103" s="791"/>
      <c r="AC103" s="791"/>
      <c r="AD103" s="802"/>
      <c r="AE103" s="592"/>
      <c r="AF103" s="592"/>
      <c r="AG103" s="592"/>
      <c r="AH103" s="592"/>
    </row>
    <row r="104" spans="5:34" x14ac:dyDescent="0.25">
      <c r="E104" s="368"/>
      <c r="F104" s="369"/>
      <c r="L104" s="801"/>
      <c r="M104" s="791"/>
      <c r="N104" s="791"/>
      <c r="O104" s="791"/>
      <c r="P104" s="791"/>
      <c r="Q104" s="791"/>
      <c r="R104" s="791"/>
      <c r="S104" s="791"/>
      <c r="T104" s="791"/>
      <c r="U104" s="791"/>
      <c r="V104" s="791"/>
      <c r="W104" s="791"/>
      <c r="X104" s="791"/>
      <c r="Y104" s="791"/>
      <c r="Z104" s="791"/>
      <c r="AA104" s="791"/>
      <c r="AB104" s="791"/>
      <c r="AC104" s="791"/>
      <c r="AD104" s="802"/>
      <c r="AE104" s="592"/>
      <c r="AF104" s="592"/>
      <c r="AG104" s="592"/>
      <c r="AH104" s="592"/>
    </row>
    <row r="105" spans="5:34" x14ac:dyDescent="0.25">
      <c r="E105" s="368"/>
      <c r="F105" s="369"/>
      <c r="L105" s="801"/>
      <c r="M105" s="791"/>
      <c r="N105" s="791"/>
      <c r="O105" s="791"/>
      <c r="P105" s="791"/>
      <c r="Q105" s="791"/>
      <c r="R105" s="791"/>
      <c r="S105" s="791"/>
      <c r="T105" s="791"/>
      <c r="U105" s="791"/>
      <c r="V105" s="791"/>
      <c r="W105" s="791"/>
      <c r="X105" s="791"/>
      <c r="Y105" s="791"/>
      <c r="Z105" s="791"/>
      <c r="AA105" s="791"/>
      <c r="AB105" s="791"/>
      <c r="AC105" s="791"/>
      <c r="AD105" s="802"/>
      <c r="AE105" s="592"/>
      <c r="AF105" s="592"/>
      <c r="AG105" s="592"/>
      <c r="AH105" s="592"/>
    </row>
    <row r="106" spans="5:34" x14ac:dyDescent="0.25">
      <c r="E106" s="368"/>
      <c r="F106" s="369"/>
      <c r="L106" s="801"/>
      <c r="M106" s="791"/>
      <c r="N106" s="791"/>
      <c r="O106" s="791"/>
      <c r="P106" s="791"/>
      <c r="Q106" s="791"/>
      <c r="R106" s="791"/>
      <c r="S106" s="791"/>
      <c r="T106" s="791"/>
      <c r="U106" s="791"/>
      <c r="V106" s="791"/>
      <c r="W106" s="791"/>
      <c r="X106" s="791"/>
      <c r="Y106" s="791"/>
      <c r="Z106" s="791"/>
      <c r="AA106" s="791"/>
      <c r="AB106" s="791"/>
      <c r="AC106" s="791"/>
      <c r="AD106" s="802"/>
      <c r="AE106" s="592"/>
      <c r="AF106" s="592"/>
      <c r="AG106" s="592"/>
      <c r="AH106" s="592"/>
    </row>
    <row r="107" spans="5:34" x14ac:dyDescent="0.25">
      <c r="E107" s="368"/>
      <c r="F107" s="369"/>
      <c r="L107" s="801"/>
      <c r="M107" s="791"/>
      <c r="N107" s="791"/>
      <c r="O107" s="791"/>
      <c r="P107" s="791"/>
      <c r="Q107" s="791"/>
      <c r="R107" s="791"/>
      <c r="S107" s="791"/>
      <c r="T107" s="791"/>
      <c r="U107" s="791"/>
      <c r="V107" s="791"/>
      <c r="W107" s="791"/>
      <c r="X107" s="791"/>
      <c r="Y107" s="791"/>
      <c r="Z107" s="791"/>
      <c r="AA107" s="791"/>
      <c r="AB107" s="791"/>
      <c r="AC107" s="791"/>
      <c r="AD107" s="802"/>
      <c r="AE107" s="592"/>
      <c r="AF107" s="592"/>
      <c r="AG107" s="592"/>
      <c r="AH107" s="592"/>
    </row>
    <row r="108" spans="5:34" x14ac:dyDescent="0.25">
      <c r="E108" s="368"/>
      <c r="F108" s="369"/>
      <c r="L108" s="801"/>
      <c r="M108" s="791"/>
      <c r="N108" s="791"/>
      <c r="O108" s="791"/>
      <c r="P108" s="791"/>
      <c r="Q108" s="791"/>
      <c r="R108" s="791"/>
      <c r="S108" s="791"/>
      <c r="T108" s="791"/>
      <c r="U108" s="791"/>
      <c r="V108" s="791"/>
      <c r="W108" s="791"/>
      <c r="X108" s="791"/>
      <c r="Y108" s="791"/>
      <c r="Z108" s="791"/>
      <c r="AA108" s="791"/>
      <c r="AB108" s="791"/>
      <c r="AC108" s="791"/>
      <c r="AD108" s="802"/>
      <c r="AE108" s="592"/>
      <c r="AF108" s="592"/>
      <c r="AG108" s="592"/>
      <c r="AH108" s="592"/>
    </row>
    <row r="109" spans="5:34" x14ac:dyDescent="0.25">
      <c r="E109" s="368"/>
      <c r="F109" s="369"/>
      <c r="L109" s="803"/>
      <c r="M109" s="804"/>
      <c r="N109" s="804"/>
      <c r="O109" s="804"/>
      <c r="P109" s="804"/>
      <c r="Q109" s="804"/>
      <c r="R109" s="804"/>
      <c r="S109" s="804"/>
      <c r="T109" s="804"/>
      <c r="U109" s="804"/>
      <c r="V109" s="804"/>
      <c r="W109" s="804"/>
      <c r="X109" s="804"/>
      <c r="Y109" s="804"/>
      <c r="Z109" s="804"/>
      <c r="AA109" s="804"/>
      <c r="AB109" s="804"/>
      <c r="AC109" s="804"/>
      <c r="AD109" s="805"/>
      <c r="AE109" s="592"/>
      <c r="AF109" s="592"/>
      <c r="AG109" s="592"/>
      <c r="AH109" s="592"/>
    </row>
    <row r="110" spans="5:34" x14ac:dyDescent="0.25">
      <c r="E110" s="368" t="s">
        <v>788</v>
      </c>
      <c r="F110" s="593" t="s">
        <v>789</v>
      </c>
    </row>
    <row r="111" spans="5:34" x14ac:dyDescent="0.25">
      <c r="E111" s="368" t="s">
        <v>371</v>
      </c>
      <c r="F111" s="369" t="s">
        <v>790</v>
      </c>
    </row>
    <row r="112" spans="5:34" x14ac:dyDescent="0.25">
      <c r="E112" s="368"/>
      <c r="F112" s="369" t="s">
        <v>791</v>
      </c>
    </row>
    <row r="115" spans="11:15" ht="15.75" customHeight="1" x14ac:dyDescent="0.25">
      <c r="K115" s="826" t="s">
        <v>792</v>
      </c>
      <c r="L115" s="827"/>
      <c r="M115" s="827"/>
      <c r="N115" s="827"/>
      <c r="O115" s="828"/>
    </row>
    <row r="116" spans="11:15" x14ac:dyDescent="0.25">
      <c r="K116" s="801"/>
      <c r="L116" s="791"/>
      <c r="M116" s="791"/>
      <c r="N116" s="791"/>
      <c r="O116" s="802"/>
    </row>
    <row r="117" spans="11:15" x14ac:dyDescent="0.25">
      <c r="K117" s="801"/>
      <c r="L117" s="791"/>
      <c r="M117" s="791"/>
      <c r="N117" s="791"/>
      <c r="O117" s="802"/>
    </row>
    <row r="118" spans="11:15" x14ac:dyDescent="0.25">
      <c r="K118" s="801"/>
      <c r="L118" s="791"/>
      <c r="M118" s="791"/>
      <c r="N118" s="791"/>
      <c r="O118" s="802"/>
    </row>
    <row r="119" spans="11:15" x14ac:dyDescent="0.25">
      <c r="K119" s="801"/>
      <c r="L119" s="791"/>
      <c r="M119" s="791"/>
      <c r="N119" s="791"/>
      <c r="O119" s="802"/>
    </row>
    <row r="120" spans="11:15" x14ac:dyDescent="0.25">
      <c r="K120" s="801"/>
      <c r="L120" s="791"/>
      <c r="M120" s="791"/>
      <c r="N120" s="791"/>
      <c r="O120" s="802"/>
    </row>
    <row r="121" spans="11:15" x14ac:dyDescent="0.25">
      <c r="K121" s="801"/>
      <c r="L121" s="791"/>
      <c r="M121" s="791"/>
      <c r="N121" s="791"/>
      <c r="O121" s="802"/>
    </row>
    <row r="122" spans="11:15" x14ac:dyDescent="0.25">
      <c r="K122" s="801"/>
      <c r="L122" s="791"/>
      <c r="M122" s="791"/>
      <c r="N122" s="791"/>
      <c r="O122" s="802"/>
    </row>
    <row r="123" spans="11:15" x14ac:dyDescent="0.25">
      <c r="K123" s="801"/>
      <c r="L123" s="791"/>
      <c r="M123" s="791"/>
      <c r="N123" s="791"/>
      <c r="O123" s="802"/>
    </row>
    <row r="124" spans="11:15" x14ac:dyDescent="0.25">
      <c r="K124" s="801"/>
      <c r="L124" s="791"/>
      <c r="M124" s="791"/>
      <c r="N124" s="791"/>
      <c r="O124" s="802"/>
    </row>
    <row r="125" spans="11:15" x14ac:dyDescent="0.25">
      <c r="K125" s="801"/>
      <c r="L125" s="791"/>
      <c r="M125" s="791"/>
      <c r="N125" s="791"/>
      <c r="O125" s="802"/>
    </row>
    <row r="126" spans="11:15" x14ac:dyDescent="0.25">
      <c r="K126" s="801"/>
      <c r="L126" s="791"/>
      <c r="M126" s="791"/>
      <c r="N126" s="791"/>
      <c r="O126" s="802"/>
    </row>
    <row r="127" spans="11:15" x14ac:dyDescent="0.25">
      <c r="K127" s="801"/>
      <c r="L127" s="791"/>
      <c r="M127" s="791"/>
      <c r="N127" s="791"/>
      <c r="O127" s="802"/>
    </row>
    <row r="128" spans="11:15" x14ac:dyDescent="0.25">
      <c r="K128" s="801"/>
      <c r="L128" s="791"/>
      <c r="M128" s="791"/>
      <c r="N128" s="791"/>
      <c r="O128" s="802"/>
    </row>
    <row r="129" spans="5:15" x14ac:dyDescent="0.25">
      <c r="K129" s="801"/>
      <c r="L129" s="791"/>
      <c r="M129" s="791"/>
      <c r="N129" s="791"/>
      <c r="O129" s="802"/>
    </row>
    <row r="130" spans="5:15" x14ac:dyDescent="0.25">
      <c r="K130" s="801"/>
      <c r="L130" s="791"/>
      <c r="M130" s="791"/>
      <c r="N130" s="791"/>
      <c r="O130" s="802"/>
    </row>
    <row r="131" spans="5:15" x14ac:dyDescent="0.25">
      <c r="K131" s="801"/>
      <c r="L131" s="791"/>
      <c r="M131" s="791"/>
      <c r="N131" s="791"/>
      <c r="O131" s="802"/>
    </row>
    <row r="132" spans="5:15" x14ac:dyDescent="0.25">
      <c r="K132" s="801"/>
      <c r="L132" s="791"/>
      <c r="M132" s="791"/>
      <c r="N132" s="791"/>
      <c r="O132" s="802"/>
    </row>
    <row r="133" spans="5:15" x14ac:dyDescent="0.25">
      <c r="K133" s="801"/>
      <c r="L133" s="791"/>
      <c r="M133" s="791"/>
      <c r="N133" s="791"/>
      <c r="O133" s="802"/>
    </row>
    <row r="134" spans="5:15" x14ac:dyDescent="0.25">
      <c r="K134" s="801"/>
      <c r="L134" s="791"/>
      <c r="M134" s="791"/>
      <c r="N134" s="791"/>
      <c r="O134" s="802"/>
    </row>
    <row r="135" spans="5:15" x14ac:dyDescent="0.25">
      <c r="K135" s="801"/>
      <c r="L135" s="791"/>
      <c r="M135" s="791"/>
      <c r="N135" s="791"/>
      <c r="O135" s="802"/>
    </row>
    <row r="136" spans="5:15" x14ac:dyDescent="0.25">
      <c r="K136" s="801"/>
      <c r="L136" s="791"/>
      <c r="M136" s="791"/>
      <c r="N136" s="791"/>
      <c r="O136" s="802"/>
    </row>
    <row r="137" spans="5:15" x14ac:dyDescent="0.25">
      <c r="K137" s="801"/>
      <c r="L137" s="791"/>
      <c r="M137" s="791"/>
      <c r="N137" s="791"/>
      <c r="O137" s="802"/>
    </row>
    <row r="138" spans="5:15" x14ac:dyDescent="0.25">
      <c r="K138" s="801"/>
      <c r="L138" s="791"/>
      <c r="M138" s="791"/>
      <c r="N138" s="791"/>
      <c r="O138" s="802"/>
    </row>
    <row r="139" spans="5:15" x14ac:dyDescent="0.25">
      <c r="K139" s="803"/>
      <c r="L139" s="804"/>
      <c r="M139" s="804"/>
      <c r="N139" s="804"/>
      <c r="O139" s="805"/>
    </row>
    <row r="140" spans="5:15" x14ac:dyDescent="0.25">
      <c r="E140" s="368" t="s">
        <v>629</v>
      </c>
      <c r="F140" s="368" t="s">
        <v>793</v>
      </c>
      <c r="G140" s="368"/>
    </row>
    <row r="141" spans="5:15" x14ac:dyDescent="0.25">
      <c r="F141" s="369" t="s">
        <v>794</v>
      </c>
    </row>
  </sheetData>
  <mergeCells count="5">
    <mergeCell ref="N4:S18"/>
    <mergeCell ref="K115:O139"/>
    <mergeCell ref="K62:N75"/>
    <mergeCell ref="I41:N57"/>
    <mergeCell ref="L90:AD109"/>
  </mergeCells>
  <hyperlinks>
    <hyperlink ref="G38" r:id="rId1" xr:uid="{0A89E2CD-38EA-4FBA-A367-A98BA79E60AB}"/>
    <hyperlink ref="F141" r:id="rId2" xr:uid="{6E248C1E-57FD-447C-8BA3-221F37F6A552}"/>
    <hyperlink ref="F87" r:id="rId3" xr:uid="{A6C0E343-20BD-4C0B-ADBD-08BF5E791DB4}"/>
    <hyperlink ref="F111" r:id="rId4" xr:uid="{8AF6A6AC-24E5-4DC1-91AF-E812B5D48FCF}"/>
    <hyperlink ref="F112" r:id="rId5" xr:uid="{1E8648FC-AD99-438A-8293-C3F9AFC2BB87}"/>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62"/>
  <sheetViews>
    <sheetView topLeftCell="A33" zoomScale="80" zoomScaleNormal="80" workbookViewId="0">
      <selection activeCell="I6" sqref="I6"/>
    </sheetView>
  </sheetViews>
  <sheetFormatPr defaultRowHeight="15.75" x14ac:dyDescent="0.25"/>
  <cols>
    <col min="2" max="2" width="16" customWidth="1"/>
    <col min="3" max="3" width="14.125" customWidth="1"/>
    <col min="4" max="4" width="18.125" customWidth="1"/>
    <col min="5" max="5" width="18.375" customWidth="1"/>
    <col min="6" max="6" width="17.25" customWidth="1"/>
    <col min="8" max="8" width="29.5" customWidth="1"/>
    <col min="9" max="9" width="18.875" customWidth="1"/>
    <col min="10" max="10" width="16.625" customWidth="1"/>
    <col min="13" max="13" width="11" customWidth="1"/>
  </cols>
  <sheetData>
    <row r="2" spans="2:6" ht="30.75" customHeight="1" x14ac:dyDescent="0.25">
      <c r="B2" s="617" t="s">
        <v>99</v>
      </c>
      <c r="C2" s="617"/>
      <c r="D2" s="617"/>
      <c r="E2" s="617"/>
      <c r="F2" s="617"/>
    </row>
    <row r="3" spans="2:6" x14ac:dyDescent="0.25">
      <c r="B3" s="618" t="s">
        <v>33</v>
      </c>
      <c r="C3" s="618"/>
      <c r="D3" s="618"/>
      <c r="E3" s="618"/>
      <c r="F3" s="618"/>
    </row>
    <row r="4" spans="2:6" x14ac:dyDescent="0.25">
      <c r="B4" s="618"/>
      <c r="C4" s="618"/>
      <c r="D4" s="618"/>
      <c r="E4" s="618"/>
      <c r="F4" s="618"/>
    </row>
    <row r="5" spans="2:6" ht="20.25" customHeight="1" x14ac:dyDescent="0.25">
      <c r="B5" s="618"/>
      <c r="C5" s="618"/>
      <c r="D5" s="618"/>
      <c r="E5" s="618"/>
      <c r="F5" s="618"/>
    </row>
    <row r="9" spans="2:6" ht="15.75" customHeight="1" x14ac:dyDescent="0.25">
      <c r="B9" s="622"/>
      <c r="C9" s="622"/>
      <c r="D9" s="622"/>
      <c r="E9" s="622"/>
      <c r="F9" s="622"/>
    </row>
    <row r="10" spans="2:6" ht="29.25" customHeight="1" x14ac:dyDescent="0.25">
      <c r="B10" s="621" t="s">
        <v>100</v>
      </c>
      <c r="C10" s="621"/>
      <c r="D10" s="621"/>
      <c r="E10" s="621"/>
      <c r="F10" s="621"/>
    </row>
    <row r="11" spans="2:6" ht="45.75" customHeight="1" x14ac:dyDescent="0.25">
      <c r="B11" s="336"/>
      <c r="C11" s="619" t="s">
        <v>102</v>
      </c>
      <c r="D11" s="620"/>
      <c r="E11" s="619" t="s">
        <v>35</v>
      </c>
      <c r="F11" s="620"/>
    </row>
    <row r="12" spans="2:6" ht="58.5" customHeight="1" x14ac:dyDescent="0.25">
      <c r="B12" s="336" t="s">
        <v>105</v>
      </c>
      <c r="C12" s="341" t="s">
        <v>106</v>
      </c>
      <c r="D12" s="341" t="s">
        <v>107</v>
      </c>
      <c r="E12" s="341" t="s">
        <v>106</v>
      </c>
      <c r="F12" s="341" t="s">
        <v>107</v>
      </c>
    </row>
    <row r="13" spans="2:6" x14ac:dyDescent="0.25">
      <c r="B13" s="1" t="s">
        <v>109</v>
      </c>
      <c r="C13" s="317">
        <v>14.8</v>
      </c>
      <c r="D13" s="317">
        <v>33.1</v>
      </c>
      <c r="E13" s="317">
        <v>18.8</v>
      </c>
      <c r="F13" s="317">
        <v>38.9</v>
      </c>
    </row>
    <row r="14" spans="2:6" x14ac:dyDescent="0.25">
      <c r="B14" s="1" t="s">
        <v>111</v>
      </c>
      <c r="C14" s="317">
        <v>21.5</v>
      </c>
      <c r="D14" s="317">
        <v>42.2</v>
      </c>
      <c r="E14" s="317">
        <v>33.700000000000003</v>
      </c>
      <c r="F14" s="317">
        <v>57.3</v>
      </c>
    </row>
    <row r="15" spans="2:6" x14ac:dyDescent="0.25">
      <c r="B15" s="229" t="s">
        <v>1</v>
      </c>
      <c r="C15" s="322">
        <v>16.3</v>
      </c>
      <c r="D15" s="322">
        <v>35.200000000000003</v>
      </c>
      <c r="E15" s="322">
        <v>22.6</v>
      </c>
      <c r="F15" s="322">
        <v>43.6</v>
      </c>
    </row>
    <row r="16" spans="2:6" x14ac:dyDescent="0.25">
      <c r="B16" s="337" t="s">
        <v>114</v>
      </c>
      <c r="C16" s="337"/>
      <c r="D16" s="337"/>
      <c r="E16" s="337"/>
      <c r="F16" s="337"/>
    </row>
    <row r="19" spans="2:6" x14ac:dyDescent="0.25">
      <c r="B19" s="616" t="s">
        <v>116</v>
      </c>
      <c r="C19" s="616"/>
      <c r="D19" s="616"/>
    </row>
    <row r="20" spans="2:6" ht="62.25" customHeight="1" x14ac:dyDescent="0.25">
      <c r="B20" s="342"/>
      <c r="C20" s="341" t="s">
        <v>106</v>
      </c>
      <c r="D20" s="341" t="s">
        <v>107</v>
      </c>
      <c r="E20" s="311"/>
      <c r="F20" s="311"/>
    </row>
    <row r="21" spans="2:6" x14ac:dyDescent="0.25">
      <c r="B21" s="339" t="s">
        <v>110</v>
      </c>
      <c r="C21" s="338">
        <v>23.4</v>
      </c>
      <c r="D21" s="338">
        <v>43.5</v>
      </c>
      <c r="E21" s="318"/>
      <c r="F21" s="318"/>
    </row>
    <row r="22" spans="2:6" x14ac:dyDescent="0.25">
      <c r="B22" s="339" t="s">
        <v>112</v>
      </c>
      <c r="C22" s="338">
        <v>22.4</v>
      </c>
      <c r="D22" s="338">
        <v>43.7</v>
      </c>
      <c r="E22" s="318"/>
      <c r="F22" s="318"/>
    </row>
    <row r="23" spans="2:6" x14ac:dyDescent="0.25">
      <c r="B23" s="340" t="s">
        <v>1</v>
      </c>
      <c r="C23" s="335">
        <v>22.6</v>
      </c>
      <c r="D23" s="335">
        <v>43.6</v>
      </c>
      <c r="E23" s="311"/>
      <c r="F23" s="311"/>
    </row>
    <row r="24" spans="2:6" ht="29.25" customHeight="1" x14ac:dyDescent="0.25">
      <c r="B24" s="337" t="s">
        <v>122</v>
      </c>
      <c r="C24" s="337"/>
      <c r="D24" s="337"/>
      <c r="E24" s="4"/>
      <c r="F24" s="4"/>
    </row>
    <row r="26" spans="2:6" x14ac:dyDescent="0.25">
      <c r="B26" s="613" t="s">
        <v>125</v>
      </c>
      <c r="C26" s="614"/>
      <c r="D26" s="615"/>
    </row>
    <row r="27" spans="2:6" ht="57.75" customHeight="1" x14ac:dyDescent="0.25">
      <c r="B27" s="320" t="s">
        <v>127</v>
      </c>
      <c r="C27" s="97" t="s">
        <v>106</v>
      </c>
      <c r="D27" s="97" t="s">
        <v>107</v>
      </c>
      <c r="E27" s="311"/>
      <c r="F27" s="311"/>
    </row>
    <row r="28" spans="2:6" x14ac:dyDescent="0.25">
      <c r="B28" s="92" t="s">
        <v>129</v>
      </c>
      <c r="C28" s="92">
        <v>21.5</v>
      </c>
      <c r="D28" s="92">
        <v>43.6</v>
      </c>
      <c r="E28" s="90"/>
      <c r="F28" s="90"/>
    </row>
    <row r="29" spans="2:6" x14ac:dyDescent="0.25">
      <c r="B29" s="92" t="s">
        <v>130</v>
      </c>
      <c r="C29" s="92">
        <v>30.5</v>
      </c>
      <c r="D29" s="92">
        <v>56.2</v>
      </c>
      <c r="E29" s="90"/>
      <c r="F29" s="90"/>
    </row>
    <row r="30" spans="2:6" x14ac:dyDescent="0.25">
      <c r="B30" s="92" t="s">
        <v>131</v>
      </c>
      <c r="C30" s="92">
        <v>26.7</v>
      </c>
      <c r="D30" s="92">
        <v>45</v>
      </c>
      <c r="E30" s="90"/>
      <c r="F30" s="90"/>
    </row>
    <row r="31" spans="2:6" x14ac:dyDescent="0.25">
      <c r="B31" s="92" t="s">
        <v>133</v>
      </c>
      <c r="C31" s="92">
        <v>17.2</v>
      </c>
      <c r="D31" s="92">
        <v>36.799999999999997</v>
      </c>
      <c r="E31" s="90"/>
      <c r="F31" s="90"/>
    </row>
    <row r="32" spans="2:6" x14ac:dyDescent="0.25">
      <c r="B32" s="92" t="s">
        <v>31</v>
      </c>
      <c r="C32" s="92">
        <v>19.7</v>
      </c>
      <c r="D32" s="92">
        <v>25.6</v>
      </c>
      <c r="E32" s="90"/>
      <c r="F32" s="90"/>
    </row>
    <row r="33" spans="2:6" x14ac:dyDescent="0.25">
      <c r="B33" s="92" t="s">
        <v>1</v>
      </c>
      <c r="C33" s="91">
        <v>22.2</v>
      </c>
      <c r="D33" s="91">
        <v>43.4</v>
      </c>
      <c r="E33" s="90"/>
      <c r="F33" s="90"/>
    </row>
    <row r="34" spans="2:6" x14ac:dyDescent="0.25">
      <c r="B34" s="337" t="s">
        <v>137</v>
      </c>
      <c r="C34" s="337"/>
      <c r="D34" s="337"/>
    </row>
    <row r="37" spans="2:6" ht="32.25" customHeight="1" x14ac:dyDescent="0.25">
      <c r="B37" s="626" t="s">
        <v>101</v>
      </c>
      <c r="C37" s="627"/>
      <c r="D37" s="628"/>
    </row>
    <row r="38" spans="2:6" ht="38.25" x14ac:dyDescent="0.25">
      <c r="B38" s="343"/>
      <c r="C38" s="344" t="s">
        <v>103</v>
      </c>
      <c r="D38" s="345" t="s">
        <v>104</v>
      </c>
    </row>
    <row r="39" spans="2:6" x14ac:dyDescent="0.25">
      <c r="B39" s="623" t="s">
        <v>108</v>
      </c>
      <c r="C39" s="624"/>
      <c r="D39" s="625"/>
    </row>
    <row r="40" spans="2:6" x14ac:dyDescent="0.25">
      <c r="B40" s="346" t="s">
        <v>110</v>
      </c>
      <c r="C40" s="347">
        <v>18.06683976882486</v>
      </c>
      <c r="D40" s="347">
        <v>50.226201879514335</v>
      </c>
    </row>
    <row r="41" spans="2:6" x14ac:dyDescent="0.25">
      <c r="B41" s="346" t="s">
        <v>112</v>
      </c>
      <c r="C41" s="347">
        <v>16.761697950054938</v>
      </c>
      <c r="D41" s="347">
        <v>49.773798120485665</v>
      </c>
    </row>
    <row r="42" spans="2:6" x14ac:dyDescent="0.25">
      <c r="B42" s="623" t="s">
        <v>113</v>
      </c>
      <c r="C42" s="624"/>
      <c r="D42" s="625"/>
    </row>
    <row r="43" spans="2:6" x14ac:dyDescent="0.25">
      <c r="B43" s="346" t="s">
        <v>110</v>
      </c>
      <c r="C43" s="347">
        <v>22.295354785878128</v>
      </c>
      <c r="D43" s="347">
        <v>36.749991910170529</v>
      </c>
    </row>
    <row r="44" spans="2:6" x14ac:dyDescent="0.25">
      <c r="B44" s="346" t="s">
        <v>112</v>
      </c>
      <c r="C44" s="347">
        <v>14.581643955459258</v>
      </c>
      <c r="D44" s="347">
        <v>63.250008089829471</v>
      </c>
    </row>
    <row r="45" spans="2:6" x14ac:dyDescent="0.25">
      <c r="B45" s="348" t="s">
        <v>115</v>
      </c>
      <c r="C45" s="349"/>
      <c r="D45" s="350"/>
    </row>
    <row r="46" spans="2:6" x14ac:dyDescent="0.25">
      <c r="B46" s="346" t="s">
        <v>117</v>
      </c>
      <c r="C46" s="347">
        <v>29.023506613868062</v>
      </c>
      <c r="D46" s="347">
        <v>9.6018185936640457</v>
      </c>
    </row>
    <row r="47" spans="2:6" x14ac:dyDescent="0.25">
      <c r="B47" s="346" t="s">
        <v>118</v>
      </c>
      <c r="C47" s="347">
        <v>25.977801268498947</v>
      </c>
      <c r="D47" s="347">
        <v>11.020289292301719</v>
      </c>
    </row>
    <row r="48" spans="2:6" x14ac:dyDescent="0.25">
      <c r="B48" s="346" t="s">
        <v>119</v>
      </c>
      <c r="C48" s="347">
        <v>22.449153747688808</v>
      </c>
      <c r="D48" s="347">
        <v>5.6879590978222181</v>
      </c>
    </row>
    <row r="49" spans="2:4" x14ac:dyDescent="0.25">
      <c r="B49" s="346" t="s">
        <v>120</v>
      </c>
      <c r="C49" s="347">
        <v>21.953176490815828</v>
      </c>
      <c r="D49" s="347">
        <v>5.6462155777756209</v>
      </c>
    </row>
    <row r="50" spans="2:4" x14ac:dyDescent="0.25">
      <c r="B50" s="346" t="s">
        <v>121</v>
      </c>
      <c r="C50" s="347">
        <v>17.234586529192338</v>
      </c>
      <c r="D50" s="347">
        <v>11.580914474322881</v>
      </c>
    </row>
    <row r="51" spans="2:4" x14ac:dyDescent="0.25">
      <c r="B51" s="346" t="s">
        <v>123</v>
      </c>
      <c r="C51" s="347">
        <v>13.221313691533126</v>
      </c>
      <c r="D51" s="347">
        <v>44.284050092224057</v>
      </c>
    </row>
    <row r="52" spans="2:4" x14ac:dyDescent="0.25">
      <c r="B52" s="346" t="s">
        <v>124</v>
      </c>
      <c r="C52" s="347">
        <v>11.329470508130623</v>
      </c>
      <c r="D52" s="347">
        <v>12.118888133838139</v>
      </c>
    </row>
    <row r="53" spans="2:4" x14ac:dyDescent="0.25">
      <c r="B53" s="346" t="s">
        <v>126</v>
      </c>
      <c r="C53" s="347">
        <v>44.32432432432433</v>
      </c>
      <c r="D53" s="347">
        <v>5.9864738051321878E-2</v>
      </c>
    </row>
    <row r="54" spans="2:4" x14ac:dyDescent="0.25">
      <c r="B54" s="623" t="s">
        <v>128</v>
      </c>
      <c r="C54" s="624"/>
      <c r="D54" s="625"/>
    </row>
    <row r="55" spans="2:4" x14ac:dyDescent="0.25">
      <c r="B55" s="346" t="s">
        <v>129</v>
      </c>
      <c r="C55" s="347">
        <v>10.905994606585903</v>
      </c>
      <c r="D55" s="347">
        <v>61.499409142318086</v>
      </c>
    </row>
    <row r="56" spans="2:4" x14ac:dyDescent="0.25">
      <c r="B56" s="346" t="s">
        <v>130</v>
      </c>
      <c r="C56" s="347">
        <v>24.155804167094324</v>
      </c>
      <c r="D56" s="347">
        <v>7.5435614932272088</v>
      </c>
    </row>
    <row r="57" spans="2:4" x14ac:dyDescent="0.25">
      <c r="B57" s="623" t="s">
        <v>132</v>
      </c>
      <c r="C57" s="624"/>
      <c r="D57" s="625"/>
    </row>
    <row r="58" spans="2:4" x14ac:dyDescent="0.25">
      <c r="B58" s="346" t="s">
        <v>134</v>
      </c>
      <c r="C58" s="347">
        <v>16.532886864775605</v>
      </c>
      <c r="D58" s="347">
        <v>70.448985535384907</v>
      </c>
    </row>
    <row r="59" spans="2:4" x14ac:dyDescent="0.25">
      <c r="B59" s="346" t="s">
        <v>135</v>
      </c>
      <c r="C59" s="347">
        <v>16.220168691651583</v>
      </c>
      <c r="D59" s="347">
        <v>20.467753939746949</v>
      </c>
    </row>
    <row r="60" spans="2:4" x14ac:dyDescent="0.25">
      <c r="B60" s="346" t="s">
        <v>136</v>
      </c>
      <c r="C60" s="347">
        <v>26.964731029568934</v>
      </c>
      <c r="D60" s="347">
        <v>9.0832605248681357</v>
      </c>
    </row>
    <row r="61" spans="2:4" x14ac:dyDescent="0.25">
      <c r="B61" s="354" t="s">
        <v>138</v>
      </c>
      <c r="C61" s="355"/>
      <c r="D61" s="355"/>
    </row>
    <row r="62" spans="2:4" x14ac:dyDescent="0.25">
      <c r="B62" s="356" t="s">
        <v>139</v>
      </c>
      <c r="C62" s="355"/>
      <c r="D62" s="357"/>
    </row>
  </sheetData>
  <mergeCells count="13">
    <mergeCell ref="B57:D57"/>
    <mergeCell ref="B42:D42"/>
    <mergeCell ref="B37:D37"/>
    <mergeCell ref="B39:D39"/>
    <mergeCell ref="B54:D54"/>
    <mergeCell ref="B26:D26"/>
    <mergeCell ref="B19:D19"/>
    <mergeCell ref="B2:F2"/>
    <mergeCell ref="B3:F5"/>
    <mergeCell ref="C11:D11"/>
    <mergeCell ref="E11:F11"/>
    <mergeCell ref="B10:F10"/>
    <mergeCell ref="B9:F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56"/>
  <sheetViews>
    <sheetView topLeftCell="C31" zoomScale="80" zoomScaleNormal="80" workbookViewId="0">
      <selection activeCell="P40" sqref="P40"/>
    </sheetView>
  </sheetViews>
  <sheetFormatPr defaultRowHeight="12.75" x14ac:dyDescent="0.2"/>
  <cols>
    <col min="1" max="1" width="2.25" style="4" customWidth="1"/>
    <col min="2" max="2" width="24.625" style="4" customWidth="1"/>
    <col min="3" max="3" width="19.5" style="4" customWidth="1"/>
    <col min="4" max="4" width="18.375" style="4" customWidth="1"/>
    <col min="5" max="5" width="16.5" style="4" customWidth="1"/>
    <col min="6" max="9" width="9" style="4"/>
    <col min="10" max="10" width="10.875" style="4" customWidth="1"/>
    <col min="11" max="16384" width="9" style="4"/>
  </cols>
  <sheetData>
    <row r="2" spans="2:22" ht="15.75" x14ac:dyDescent="0.25">
      <c r="B2" s="639" t="s">
        <v>140</v>
      </c>
      <c r="C2" s="639"/>
      <c r="D2" s="639"/>
      <c r="E2" s="639"/>
      <c r="F2" s="639"/>
      <c r="G2" s="639"/>
      <c r="L2" s="648" t="s">
        <v>141</v>
      </c>
      <c r="M2" s="649"/>
      <c r="N2" s="649"/>
      <c r="O2" s="649"/>
      <c r="P2" s="649"/>
      <c r="Q2" s="649"/>
      <c r="R2" s="649"/>
      <c r="S2" s="650"/>
      <c r="T2"/>
      <c r="U2"/>
      <c r="V2"/>
    </row>
    <row r="3" spans="2:22" ht="12.75" customHeight="1" x14ac:dyDescent="0.25">
      <c r="B3" s="618" t="s">
        <v>44</v>
      </c>
      <c r="C3" s="618"/>
      <c r="D3" s="618"/>
      <c r="E3" s="618"/>
      <c r="F3" s="618"/>
      <c r="G3" s="618"/>
      <c r="L3" s="651" t="s">
        <v>142</v>
      </c>
      <c r="M3" s="652"/>
      <c r="N3" s="652"/>
      <c r="O3" s="652"/>
      <c r="P3" s="652"/>
      <c r="Q3" s="652"/>
      <c r="R3" s="652"/>
      <c r="S3" s="653"/>
      <c r="T3"/>
      <c r="U3"/>
      <c r="V3"/>
    </row>
    <row r="4" spans="2:22" ht="15.75" x14ac:dyDescent="0.25">
      <c r="B4" s="618"/>
      <c r="C4" s="618"/>
      <c r="D4" s="618"/>
      <c r="E4" s="618"/>
      <c r="F4" s="618"/>
      <c r="G4" s="618"/>
      <c r="L4" s="654"/>
      <c r="M4" s="655"/>
      <c r="N4" s="655"/>
      <c r="O4" s="655"/>
      <c r="P4" s="655"/>
      <c r="Q4" s="655"/>
      <c r="R4" s="655"/>
      <c r="S4" s="656"/>
      <c r="T4"/>
      <c r="U4"/>
      <c r="V4"/>
    </row>
    <row r="5" spans="2:22" ht="15.75" x14ac:dyDescent="0.25">
      <c r="B5" s="618"/>
      <c r="C5" s="618"/>
      <c r="D5" s="618"/>
      <c r="E5" s="618"/>
      <c r="F5" s="618"/>
      <c r="G5" s="618"/>
      <c r="L5" s="654"/>
      <c r="M5" s="655"/>
      <c r="N5" s="655"/>
      <c r="O5" s="655"/>
      <c r="P5" s="655"/>
      <c r="Q5" s="655"/>
      <c r="R5" s="655"/>
      <c r="S5" s="656"/>
      <c r="T5"/>
      <c r="U5"/>
      <c r="V5"/>
    </row>
    <row r="6" spans="2:22" ht="41.25" customHeight="1" x14ac:dyDescent="0.25">
      <c r="B6" s="618"/>
      <c r="C6" s="618"/>
      <c r="D6" s="618"/>
      <c r="E6" s="618"/>
      <c r="F6" s="618"/>
      <c r="G6" s="618"/>
      <c r="L6" s="657"/>
      <c r="M6" s="658"/>
      <c r="N6" s="658"/>
      <c r="O6" s="658"/>
      <c r="P6" s="658"/>
      <c r="Q6" s="658"/>
      <c r="R6" s="658"/>
      <c r="S6" s="659"/>
      <c r="T6"/>
      <c r="U6"/>
      <c r="V6"/>
    </row>
    <row r="7" spans="2:22" ht="15.75" x14ac:dyDescent="0.25">
      <c r="I7"/>
      <c r="J7"/>
      <c r="K7"/>
      <c r="L7"/>
      <c r="M7"/>
      <c r="N7"/>
      <c r="O7"/>
      <c r="P7"/>
      <c r="Q7"/>
      <c r="R7"/>
      <c r="S7"/>
      <c r="T7"/>
      <c r="U7"/>
      <c r="V7"/>
    </row>
    <row r="8" spans="2:22" ht="15.75" x14ac:dyDescent="0.25">
      <c r="B8" s="636" t="s">
        <v>143</v>
      </c>
      <c r="C8" s="637"/>
      <c r="D8" s="638"/>
      <c r="I8"/>
      <c r="J8"/>
      <c r="K8"/>
      <c r="L8"/>
      <c r="M8"/>
      <c r="N8"/>
      <c r="O8"/>
      <c r="P8"/>
      <c r="Q8"/>
      <c r="R8"/>
      <c r="S8"/>
      <c r="T8"/>
      <c r="U8"/>
      <c r="V8"/>
    </row>
    <row r="9" spans="2:22" ht="15.75" x14ac:dyDescent="0.25">
      <c r="B9" s="641"/>
      <c r="C9" s="642" t="s">
        <v>144</v>
      </c>
      <c r="D9" s="642"/>
      <c r="I9"/>
      <c r="J9" s="647" t="s">
        <v>145</v>
      </c>
      <c r="K9" s="647"/>
      <c r="L9" s="647"/>
      <c r="M9" s="647"/>
      <c r="N9" s="647"/>
      <c r="O9" s="647"/>
      <c r="P9" s="363"/>
      <c r="Q9" s="647" t="s">
        <v>146</v>
      </c>
      <c r="R9" s="647"/>
      <c r="S9" s="647"/>
      <c r="T9" s="647"/>
      <c r="U9" s="647"/>
      <c r="V9" s="647"/>
    </row>
    <row r="10" spans="2:22" ht="31.5" x14ac:dyDescent="0.25">
      <c r="B10" s="641"/>
      <c r="C10" s="317" t="s">
        <v>147</v>
      </c>
      <c r="D10" s="317" t="s">
        <v>148</v>
      </c>
      <c r="I10"/>
      <c r="J10" s="644">
        <v>43800</v>
      </c>
      <c r="K10" s="645"/>
      <c r="L10" s="645"/>
      <c r="M10" s="645"/>
      <c r="N10" s="645"/>
      <c r="O10" s="646"/>
      <c r="P10" s="364" t="s">
        <v>149</v>
      </c>
      <c r="Q10" s="644">
        <v>43800</v>
      </c>
      <c r="R10" s="645"/>
      <c r="S10" s="645"/>
      <c r="T10" s="645"/>
      <c r="U10" s="645"/>
      <c r="V10" s="646"/>
    </row>
    <row r="11" spans="2:22" ht="26.25" customHeight="1" x14ac:dyDescent="0.25">
      <c r="B11" s="362" t="s">
        <v>150</v>
      </c>
      <c r="C11" s="317">
        <v>34</v>
      </c>
      <c r="D11" s="317">
        <v>17.2</v>
      </c>
      <c r="I11"/>
      <c r="J11" s="365" t="s">
        <v>151</v>
      </c>
      <c r="K11" s="365">
        <v>0</v>
      </c>
      <c r="L11" s="365">
        <v>1</v>
      </c>
      <c r="M11" s="365">
        <v>2</v>
      </c>
      <c r="N11" s="365">
        <v>3</v>
      </c>
      <c r="O11" s="365">
        <v>4</v>
      </c>
      <c r="P11" s="366">
        <v>7.52</v>
      </c>
      <c r="Q11" s="365" t="s">
        <v>151</v>
      </c>
      <c r="R11" s="365">
        <v>0</v>
      </c>
      <c r="S11" s="365">
        <v>1</v>
      </c>
      <c r="T11" s="365">
        <v>2</v>
      </c>
      <c r="U11" s="365">
        <v>3</v>
      </c>
      <c r="V11" s="365">
        <v>4</v>
      </c>
    </row>
    <row r="12" spans="2:22" ht="24.75" customHeight="1" x14ac:dyDescent="0.25">
      <c r="B12" s="634" t="s">
        <v>152</v>
      </c>
      <c r="C12" s="634"/>
      <c r="D12" s="634"/>
      <c r="I12"/>
      <c r="J12" s="365">
        <v>1</v>
      </c>
      <c r="K12" s="367">
        <v>1247.6546031746032</v>
      </c>
      <c r="L12" s="367">
        <v>1765.800634920635</v>
      </c>
      <c r="M12" s="367">
        <v>2212.1244444444446</v>
      </c>
      <c r="N12" s="367">
        <v>2617.4069841269843</v>
      </c>
      <c r="O12" s="367">
        <v>2991.9085714285716</v>
      </c>
      <c r="P12" s="250"/>
      <c r="Q12" s="365">
        <v>1</v>
      </c>
      <c r="R12" s="367">
        <f t="shared" ref="R12:V15" si="0">K12/$P$11</f>
        <v>165.91151637960149</v>
      </c>
      <c r="S12" s="367">
        <f t="shared" si="0"/>
        <v>234.81391421816957</v>
      </c>
      <c r="T12" s="367">
        <f t="shared" si="0"/>
        <v>294.1654846335698</v>
      </c>
      <c r="U12" s="367">
        <f t="shared" si="0"/>
        <v>348.05943937858837</v>
      </c>
      <c r="V12" s="367">
        <f t="shared" si="0"/>
        <v>397.86018237082072</v>
      </c>
    </row>
    <row r="13" spans="2:22" ht="15.75" x14ac:dyDescent="0.25">
      <c r="I13"/>
      <c r="J13" s="365">
        <v>2</v>
      </c>
      <c r="K13" s="367">
        <v>1972.033015873016</v>
      </c>
      <c r="L13" s="367">
        <v>2398.8622222222225</v>
      </c>
      <c r="M13" s="367">
        <v>2789.7803174603177</v>
      </c>
      <c r="N13" s="367">
        <v>3152.9955555555557</v>
      </c>
      <c r="O13" s="367">
        <v>3495.6901587301591</v>
      </c>
      <c r="P13" s="250"/>
      <c r="Q13" s="365">
        <v>2</v>
      </c>
      <c r="R13" s="367">
        <f t="shared" si="0"/>
        <v>262.23843296183725</v>
      </c>
      <c r="S13" s="367">
        <f t="shared" si="0"/>
        <v>318.99763593380618</v>
      </c>
      <c r="T13" s="367">
        <f t="shared" si="0"/>
        <v>370.98142519419122</v>
      </c>
      <c r="U13" s="367">
        <f t="shared" si="0"/>
        <v>419.28132387706859</v>
      </c>
      <c r="V13" s="367">
        <f t="shared" si="0"/>
        <v>464.85241472475519</v>
      </c>
    </row>
    <row r="14" spans="2:22" ht="15.75" x14ac:dyDescent="0.25">
      <c r="I14"/>
      <c r="J14" s="365">
        <v>3</v>
      </c>
      <c r="K14" s="367">
        <v>2578.4177777777777</v>
      </c>
      <c r="L14" s="367">
        <v>2954.9714285714285</v>
      </c>
      <c r="M14" s="367">
        <v>3308.9523809523812</v>
      </c>
      <c r="N14" s="367">
        <v>3644.4647619047619</v>
      </c>
      <c r="O14" s="367">
        <v>3964.586666666667</v>
      </c>
      <c r="P14" s="250"/>
      <c r="Q14" s="365">
        <v>3</v>
      </c>
      <c r="R14" s="367">
        <f t="shared" si="0"/>
        <v>342.87470449172577</v>
      </c>
      <c r="S14" s="367">
        <f t="shared" si="0"/>
        <v>392.94832826747722</v>
      </c>
      <c r="T14" s="367">
        <f t="shared" si="0"/>
        <v>440.02026342451882</v>
      </c>
      <c r="U14" s="367">
        <f t="shared" si="0"/>
        <v>484.63627152988857</v>
      </c>
      <c r="V14" s="367">
        <f t="shared" si="0"/>
        <v>527.20567375886537</v>
      </c>
    </row>
    <row r="15" spans="2:22" ht="15.75" x14ac:dyDescent="0.25">
      <c r="I15"/>
      <c r="J15" s="365">
        <v>4</v>
      </c>
      <c r="K15" s="367">
        <v>3116.0584126984127</v>
      </c>
      <c r="L15" s="367">
        <v>3461.8311111111111</v>
      </c>
      <c r="M15" s="367">
        <v>3790.16126984127</v>
      </c>
      <c r="N15" s="367">
        <v>4104.1269841269841</v>
      </c>
      <c r="O15" s="367">
        <v>4406.8063492063493</v>
      </c>
      <c r="P15" s="250"/>
      <c r="Q15" s="365">
        <v>4</v>
      </c>
      <c r="R15" s="367">
        <f t="shared" si="0"/>
        <v>414.36946977372509</v>
      </c>
      <c r="S15" s="367">
        <f t="shared" si="0"/>
        <v>460.34988179669034</v>
      </c>
      <c r="T15" s="367">
        <f t="shared" si="0"/>
        <v>504.01080715974336</v>
      </c>
      <c r="U15" s="367">
        <f t="shared" si="0"/>
        <v>545.76156703816287</v>
      </c>
      <c r="V15" s="367">
        <f t="shared" si="0"/>
        <v>586.01148260722732</v>
      </c>
    </row>
    <row r="16" spans="2:22" ht="15" customHeight="1" x14ac:dyDescent="0.25">
      <c r="B16" s="639" t="s">
        <v>153</v>
      </c>
      <c r="C16" s="639"/>
      <c r="D16" s="639"/>
      <c r="E16" s="639"/>
      <c r="F16" s="639"/>
      <c r="G16" s="639"/>
      <c r="I16"/>
      <c r="J16" s="644">
        <v>44166</v>
      </c>
      <c r="K16" s="645"/>
      <c r="L16" s="645"/>
      <c r="M16" s="645"/>
      <c r="N16" s="645"/>
      <c r="O16" s="646"/>
      <c r="P16" s="366">
        <v>14.29</v>
      </c>
      <c r="Q16" s="644">
        <v>44166</v>
      </c>
      <c r="R16" s="645"/>
      <c r="S16" s="645"/>
      <c r="T16" s="645"/>
      <c r="U16" s="645"/>
      <c r="V16" s="646"/>
    </row>
    <row r="17" spans="2:22" ht="15.75" customHeight="1" x14ac:dyDescent="0.25">
      <c r="B17" s="643" t="s">
        <v>154</v>
      </c>
      <c r="C17" s="643"/>
      <c r="D17" s="643" t="s">
        <v>155</v>
      </c>
      <c r="E17" s="643"/>
      <c r="F17" s="643"/>
      <c r="G17" s="643"/>
      <c r="I17"/>
      <c r="J17" s="365" t="s">
        <v>151</v>
      </c>
      <c r="K17" s="365">
        <v>0</v>
      </c>
      <c r="L17" s="365">
        <v>1</v>
      </c>
      <c r="M17" s="365">
        <v>2</v>
      </c>
      <c r="N17" s="365">
        <v>3</v>
      </c>
      <c r="O17" s="365">
        <v>4</v>
      </c>
      <c r="P17" s="250"/>
      <c r="Q17" s="365" t="s">
        <v>151</v>
      </c>
      <c r="R17" s="365">
        <v>0</v>
      </c>
      <c r="S17" s="365">
        <v>1</v>
      </c>
      <c r="T17" s="365">
        <v>2</v>
      </c>
      <c r="U17" s="365">
        <v>3</v>
      </c>
      <c r="V17" s="365">
        <v>4</v>
      </c>
    </row>
    <row r="18" spans="2:22" ht="18.75" customHeight="1" x14ac:dyDescent="0.25">
      <c r="B18" s="100" t="s">
        <v>156</v>
      </c>
      <c r="C18" s="98" t="s">
        <v>157</v>
      </c>
      <c r="D18" s="316" t="s">
        <v>1</v>
      </c>
      <c r="E18" s="316" t="s">
        <v>109</v>
      </c>
      <c r="F18" s="316" t="s">
        <v>111</v>
      </c>
      <c r="G18" s="316" t="s">
        <v>136</v>
      </c>
      <c r="I18"/>
      <c r="J18" s="365">
        <v>1</v>
      </c>
      <c r="K18" s="367">
        <v>2081.4831746031746</v>
      </c>
      <c r="L18" s="367">
        <v>2945.9149206349207</v>
      </c>
      <c r="M18" s="367">
        <v>3690.5244444444447</v>
      </c>
      <c r="N18" s="367">
        <v>4366.6641269841275</v>
      </c>
      <c r="O18" s="367">
        <v>4991.4514285714286</v>
      </c>
      <c r="P18" s="250"/>
      <c r="Q18" s="365">
        <v>1</v>
      </c>
      <c r="R18" s="367">
        <f t="shared" ref="R18:V21" si="1">K18/$P$16</f>
        <v>145.66012418496675</v>
      </c>
      <c r="S18" s="367">
        <f t="shared" si="1"/>
        <v>206.15219878480903</v>
      </c>
      <c r="T18" s="367">
        <f t="shared" si="1"/>
        <v>258.25923334110882</v>
      </c>
      <c r="U18" s="367">
        <f t="shared" si="1"/>
        <v>305.57481644395574</v>
      </c>
      <c r="V18" s="367">
        <f t="shared" si="1"/>
        <v>349.29681095671299</v>
      </c>
    </row>
    <row r="19" spans="2:22" ht="18.75" customHeight="1" x14ac:dyDescent="0.25">
      <c r="B19" s="100" t="s">
        <v>158</v>
      </c>
      <c r="C19" s="98" t="s">
        <v>159</v>
      </c>
      <c r="D19" s="316">
        <v>10.9</v>
      </c>
      <c r="E19" s="316">
        <v>10.4</v>
      </c>
      <c r="F19" s="316">
        <v>10.3</v>
      </c>
      <c r="G19" s="316">
        <v>16.100000000000001</v>
      </c>
      <c r="I19"/>
      <c r="J19" s="365">
        <v>2</v>
      </c>
      <c r="K19" s="367">
        <v>3289.9758730158733</v>
      </c>
      <c r="L19" s="367">
        <v>4002.0622222222223</v>
      </c>
      <c r="M19" s="367">
        <v>4654.2374603174603</v>
      </c>
      <c r="N19" s="367">
        <v>5260.195555555556</v>
      </c>
      <c r="O19" s="367">
        <v>5831.9187301587299</v>
      </c>
      <c r="P19" s="250"/>
      <c r="Q19" s="365">
        <v>2</v>
      </c>
      <c r="R19" s="367">
        <f t="shared" si="1"/>
        <v>230.22924233840962</v>
      </c>
      <c r="S19" s="367">
        <f t="shared" si="1"/>
        <v>280.06033745431927</v>
      </c>
      <c r="T19" s="367">
        <f t="shared" si="1"/>
        <v>325.69891254845771</v>
      </c>
      <c r="U19" s="367">
        <f t="shared" si="1"/>
        <v>368.10325791151547</v>
      </c>
      <c r="V19" s="367">
        <f t="shared" si="1"/>
        <v>408.11187754784675</v>
      </c>
    </row>
    <row r="20" spans="2:22" ht="18.75" customHeight="1" x14ac:dyDescent="0.25">
      <c r="B20" s="100" t="s">
        <v>160</v>
      </c>
      <c r="C20" s="98" t="s">
        <v>161</v>
      </c>
      <c r="D20" s="316">
        <v>24</v>
      </c>
      <c r="E20" s="316">
        <v>22.4</v>
      </c>
      <c r="F20" s="316">
        <v>24.8</v>
      </c>
      <c r="G20" s="316">
        <v>35.200000000000003</v>
      </c>
      <c r="I20"/>
      <c r="J20" s="365">
        <v>3</v>
      </c>
      <c r="K20" s="367">
        <v>4301.6177777777775</v>
      </c>
      <c r="L20" s="367">
        <v>4929.8285714285712</v>
      </c>
      <c r="M20" s="367">
        <v>5520.3809523809523</v>
      </c>
      <c r="N20" s="367">
        <v>6080.1219047619052</v>
      </c>
      <c r="O20" s="367">
        <v>6614.1866666666665</v>
      </c>
      <c r="P20" s="250"/>
      <c r="Q20" s="365">
        <v>3</v>
      </c>
      <c r="R20" s="367">
        <f t="shared" si="1"/>
        <v>301.0229375631755</v>
      </c>
      <c r="S20" s="367">
        <f t="shared" si="1"/>
        <v>344.98450464860542</v>
      </c>
      <c r="T20" s="367">
        <f t="shared" si="1"/>
        <v>386.3107734346363</v>
      </c>
      <c r="U20" s="367">
        <f t="shared" si="1"/>
        <v>425.48088906661343</v>
      </c>
      <c r="V20" s="367">
        <f t="shared" si="1"/>
        <v>462.85421040354561</v>
      </c>
    </row>
    <row r="21" spans="2:22" ht="18.75" customHeight="1" x14ac:dyDescent="0.25">
      <c r="B21" s="100" t="s">
        <v>162</v>
      </c>
      <c r="C21" s="98" t="s">
        <v>163</v>
      </c>
      <c r="D21" s="316">
        <v>47</v>
      </c>
      <c r="E21" s="316">
        <v>42.5</v>
      </c>
      <c r="F21" s="316">
        <v>54.9</v>
      </c>
      <c r="G21" s="316">
        <v>65.3</v>
      </c>
      <c r="I21"/>
      <c r="J21" s="365">
        <v>4</v>
      </c>
      <c r="K21" s="367">
        <v>5198.5726984126986</v>
      </c>
      <c r="L21" s="367">
        <v>5775.431111111111</v>
      </c>
      <c r="M21" s="367">
        <v>6323.1898412698411</v>
      </c>
      <c r="N21" s="367">
        <v>6846.9841269841272</v>
      </c>
      <c r="O21" s="367">
        <v>7351.9492063492062</v>
      </c>
      <c r="P21" s="250"/>
      <c r="Q21" s="365">
        <v>4</v>
      </c>
      <c r="R21" s="367">
        <f t="shared" si="1"/>
        <v>363.7909516034079</v>
      </c>
      <c r="S21" s="367">
        <f t="shared" si="1"/>
        <v>404.15893009874816</v>
      </c>
      <c r="T21" s="367">
        <f t="shared" si="1"/>
        <v>442.49054172637096</v>
      </c>
      <c r="U21" s="367">
        <f t="shared" si="1"/>
        <v>479.14514534528536</v>
      </c>
      <c r="V21" s="367">
        <f t="shared" si="1"/>
        <v>514.48209981450009</v>
      </c>
    </row>
    <row r="22" spans="2:22" ht="18.75" customHeight="1" x14ac:dyDescent="0.25">
      <c r="B22" s="100" t="s">
        <v>164</v>
      </c>
      <c r="C22" s="98" t="s">
        <v>165</v>
      </c>
      <c r="D22" s="316">
        <v>58.8</v>
      </c>
      <c r="E22" s="316">
        <v>54.5</v>
      </c>
      <c r="F22" s="316">
        <v>67.5</v>
      </c>
      <c r="G22" s="316">
        <v>74.7</v>
      </c>
      <c r="I22"/>
      <c r="J22" s="644">
        <v>44531</v>
      </c>
      <c r="K22" s="645"/>
      <c r="L22" s="645"/>
      <c r="M22" s="645"/>
      <c r="N22" s="645"/>
      <c r="O22" s="646"/>
      <c r="P22" s="366">
        <v>21.308</v>
      </c>
      <c r="Q22" s="644">
        <v>44531</v>
      </c>
      <c r="R22" s="645"/>
      <c r="S22" s="645"/>
      <c r="T22" s="645"/>
      <c r="U22" s="645"/>
      <c r="V22" s="646"/>
    </row>
    <row r="23" spans="2:22" ht="27" customHeight="1" x14ac:dyDescent="0.25">
      <c r="B23" s="640" t="s">
        <v>166</v>
      </c>
      <c r="C23" s="640"/>
      <c r="D23" s="640"/>
      <c r="E23" s="640"/>
      <c r="F23" s="640"/>
      <c r="G23" s="640"/>
      <c r="I23"/>
      <c r="J23" s="365" t="s">
        <v>151</v>
      </c>
      <c r="K23" s="365">
        <v>0</v>
      </c>
      <c r="L23" s="365">
        <v>1</v>
      </c>
      <c r="M23" s="365">
        <v>2</v>
      </c>
      <c r="N23" s="365">
        <v>3</v>
      </c>
      <c r="O23" s="365">
        <v>4</v>
      </c>
      <c r="P23" s="250"/>
      <c r="Q23" s="365" t="s">
        <v>151</v>
      </c>
      <c r="R23" s="365">
        <v>0</v>
      </c>
      <c r="S23" s="365">
        <v>1</v>
      </c>
      <c r="T23" s="365">
        <v>2</v>
      </c>
      <c r="U23" s="365">
        <v>3</v>
      </c>
      <c r="V23" s="365">
        <v>4</v>
      </c>
    </row>
    <row r="24" spans="2:22" ht="15.75" customHeight="1" x14ac:dyDescent="0.25">
      <c r="B24" s="635" t="s">
        <v>167</v>
      </c>
      <c r="C24" s="635"/>
      <c r="D24" s="635"/>
      <c r="E24" s="635"/>
      <c r="F24" s="635"/>
      <c r="G24" s="635"/>
      <c r="I24"/>
      <c r="J24" s="365">
        <v>1</v>
      </c>
      <c r="K24" s="367">
        <v>3364.6526984126986</v>
      </c>
      <c r="L24" s="367">
        <v>4761.9796825396825</v>
      </c>
      <c r="M24" s="367">
        <v>5965.6177777777784</v>
      </c>
      <c r="N24" s="367">
        <v>7058.5765079365083</v>
      </c>
      <c r="O24" s="367">
        <v>8068.5257142857145</v>
      </c>
      <c r="P24" s="250"/>
      <c r="Q24" s="365">
        <v>1</v>
      </c>
      <c r="R24" s="367">
        <f t="shared" ref="R24:V27" si="2">K24/$P$22</f>
        <v>157.90560814777072</v>
      </c>
      <c r="S24" s="367">
        <f t="shared" si="2"/>
        <v>223.48318389992878</v>
      </c>
      <c r="T24" s="367">
        <f t="shared" si="2"/>
        <v>279.97079865673822</v>
      </c>
      <c r="U24" s="367">
        <f t="shared" si="2"/>
        <v>331.26414998763414</v>
      </c>
      <c r="V24" s="367">
        <f t="shared" si="2"/>
        <v>378.66180374909493</v>
      </c>
    </row>
    <row r="25" spans="2:22" ht="15.75" customHeight="1" x14ac:dyDescent="0.25">
      <c r="B25" s="635" t="s">
        <v>168</v>
      </c>
      <c r="C25" s="635"/>
      <c r="D25" s="635"/>
      <c r="E25" s="635"/>
      <c r="F25" s="635"/>
      <c r="G25" s="635"/>
      <c r="I25"/>
      <c r="J25" s="365">
        <v>2</v>
      </c>
      <c r="K25" s="367">
        <v>5318.143492063492</v>
      </c>
      <c r="L25" s="367">
        <v>6469.2088888888893</v>
      </c>
      <c r="M25" s="367">
        <v>7523.4298412698417</v>
      </c>
      <c r="N25" s="367">
        <v>8502.942222222222</v>
      </c>
      <c r="O25" s="367">
        <v>9427.1149206349219</v>
      </c>
      <c r="P25" s="250"/>
      <c r="Q25" s="365">
        <v>2</v>
      </c>
      <c r="R25" s="367">
        <f t="shared" si="2"/>
        <v>249.58435761514417</v>
      </c>
      <c r="S25" s="367">
        <f t="shared" si="2"/>
        <v>303.60469724464468</v>
      </c>
      <c r="T25" s="367">
        <f t="shared" si="2"/>
        <v>353.08005637647091</v>
      </c>
      <c r="U25" s="367">
        <f t="shared" si="2"/>
        <v>399.04928769580545</v>
      </c>
      <c r="V25" s="367">
        <f t="shared" si="2"/>
        <v>442.42138730218329</v>
      </c>
    </row>
    <row r="26" spans="2:22" ht="15.75" x14ac:dyDescent="0.25">
      <c r="I26"/>
      <c r="J26" s="365">
        <v>3</v>
      </c>
      <c r="K26" s="367">
        <v>6953.431111111111</v>
      </c>
      <c r="L26" s="367">
        <v>7968.9142857142861</v>
      </c>
      <c r="M26" s="367">
        <v>8923.5238095238092</v>
      </c>
      <c r="N26" s="367">
        <v>9828.327619047619</v>
      </c>
      <c r="O26" s="367">
        <v>10691.626666666667</v>
      </c>
      <c r="P26" s="250"/>
      <c r="Q26" s="365">
        <v>3</v>
      </c>
      <c r="R26" s="367">
        <f t="shared" si="2"/>
        <v>326.32959973301627</v>
      </c>
      <c r="S26" s="367">
        <f t="shared" si="2"/>
        <v>373.98696666577274</v>
      </c>
      <c r="T26" s="367">
        <f t="shared" si="2"/>
        <v>418.78748871427678</v>
      </c>
      <c r="U26" s="367">
        <f t="shared" si="2"/>
        <v>461.25059222111975</v>
      </c>
      <c r="V26" s="367">
        <f t="shared" si="2"/>
        <v>501.76584694324515</v>
      </c>
    </row>
    <row r="27" spans="2:22" ht="15.75" x14ac:dyDescent="0.25">
      <c r="I27"/>
      <c r="J27" s="365">
        <v>4</v>
      </c>
      <c r="K27" s="367">
        <v>8403.3307936507936</v>
      </c>
      <c r="L27" s="367">
        <v>9335.804444444444</v>
      </c>
      <c r="M27" s="367">
        <v>10221.239365079366</v>
      </c>
      <c r="N27" s="367">
        <v>11067.936507936509</v>
      </c>
      <c r="O27" s="367">
        <v>11884.196825396826</v>
      </c>
      <c r="P27" s="250"/>
      <c r="Q27" s="365">
        <v>4</v>
      </c>
      <c r="R27" s="367">
        <f t="shared" si="2"/>
        <v>394.37445061248326</v>
      </c>
      <c r="S27" s="367">
        <f t="shared" si="2"/>
        <v>438.1361199758046</v>
      </c>
      <c r="T27" s="367">
        <f t="shared" si="2"/>
        <v>479.6902273831127</v>
      </c>
      <c r="U27" s="367">
        <f t="shared" si="2"/>
        <v>519.42634259135104</v>
      </c>
      <c r="V27" s="367">
        <f t="shared" si="2"/>
        <v>557.7340353574632</v>
      </c>
    </row>
    <row r="28" spans="2:22" ht="29.25" customHeight="1" x14ac:dyDescent="0.25">
      <c r="B28" s="633" t="s">
        <v>169</v>
      </c>
      <c r="C28" s="633"/>
      <c r="D28" s="633"/>
      <c r="E28" s="633"/>
      <c r="I28"/>
      <c r="J28" s="644">
        <v>44896</v>
      </c>
      <c r="K28" s="645"/>
      <c r="L28" s="645"/>
      <c r="M28" s="645"/>
      <c r="N28" s="645"/>
      <c r="O28" s="646"/>
      <c r="P28" s="366">
        <v>31.004000000000001</v>
      </c>
      <c r="Q28" s="644">
        <v>44896</v>
      </c>
      <c r="R28" s="645"/>
      <c r="S28" s="645"/>
      <c r="T28" s="645"/>
      <c r="U28" s="645"/>
      <c r="V28" s="646"/>
    </row>
    <row r="29" spans="2:22" ht="36" customHeight="1" x14ac:dyDescent="0.25">
      <c r="B29" s="319" t="s">
        <v>170</v>
      </c>
      <c r="C29" s="319" t="s">
        <v>171</v>
      </c>
      <c r="D29" s="319" t="s">
        <v>172</v>
      </c>
      <c r="E29" s="319" t="s">
        <v>173</v>
      </c>
      <c r="I29"/>
      <c r="J29" s="365" t="s">
        <v>151</v>
      </c>
      <c r="K29" s="365">
        <v>0</v>
      </c>
      <c r="L29" s="365">
        <v>1</v>
      </c>
      <c r="M29" s="365">
        <v>2</v>
      </c>
      <c r="N29" s="365">
        <v>3</v>
      </c>
      <c r="O29" s="365">
        <v>4</v>
      </c>
      <c r="P29" s="250"/>
      <c r="Q29" s="365" t="s">
        <v>151</v>
      </c>
      <c r="R29" s="365">
        <v>0</v>
      </c>
      <c r="S29" s="365">
        <v>1</v>
      </c>
      <c r="T29" s="365">
        <v>2</v>
      </c>
      <c r="U29" s="365">
        <v>3</v>
      </c>
      <c r="V29" s="365">
        <v>4</v>
      </c>
    </row>
    <row r="30" spans="2:22" ht="15.75" x14ac:dyDescent="0.25">
      <c r="B30" s="316" t="s">
        <v>109</v>
      </c>
      <c r="C30" s="316">
        <v>15.6</v>
      </c>
      <c r="D30" s="316">
        <v>36.799999999999997</v>
      </c>
      <c r="E30" s="316">
        <v>56.4</v>
      </c>
      <c r="I30"/>
      <c r="J30" s="365">
        <v>1</v>
      </c>
      <c r="K30" s="367">
        <v>5430.6946031746029</v>
      </c>
      <c r="L30" s="367">
        <v>7686.0406349206341</v>
      </c>
      <c r="M30" s="367">
        <v>9628.7644444444431</v>
      </c>
      <c r="N30" s="367">
        <v>11392.846984126983</v>
      </c>
      <c r="O30" s="367">
        <v>13022.948571428571</v>
      </c>
      <c r="P30" s="250"/>
      <c r="Q30" s="365">
        <v>1</v>
      </c>
      <c r="R30" s="367">
        <f t="shared" ref="R30:V33" si="3">K30/$P$28</f>
        <v>175.16109544492977</v>
      </c>
      <c r="S30" s="367">
        <f t="shared" si="3"/>
        <v>247.90480695783234</v>
      </c>
      <c r="T30" s="367">
        <f t="shared" si="3"/>
        <v>310.56523172637219</v>
      </c>
      <c r="U30" s="367">
        <f t="shared" si="3"/>
        <v>367.46377835527619</v>
      </c>
      <c r="V30" s="367">
        <f t="shared" si="3"/>
        <v>420.04091637945334</v>
      </c>
    </row>
    <row r="31" spans="2:22" ht="15.75" x14ac:dyDescent="0.25">
      <c r="B31" s="316" t="s">
        <v>111</v>
      </c>
      <c r="C31" s="316">
        <v>52</v>
      </c>
      <c r="D31" s="316">
        <v>74.599999999999994</v>
      </c>
      <c r="E31" s="316">
        <v>87.2</v>
      </c>
      <c r="I31"/>
      <c r="J31" s="365">
        <v>2</v>
      </c>
      <c r="K31" s="367">
        <v>8583.713015873016</v>
      </c>
      <c r="L31" s="367">
        <v>10441.582222222221</v>
      </c>
      <c r="M31" s="367">
        <v>12143.140317460317</v>
      </c>
      <c r="N31" s="367">
        <v>13724.115555555554</v>
      </c>
      <c r="O31" s="367">
        <v>15215.770158730158</v>
      </c>
      <c r="P31" s="250"/>
      <c r="Q31" s="365">
        <v>2</v>
      </c>
      <c r="R31" s="367">
        <f t="shared" si="3"/>
        <v>276.85824460950249</v>
      </c>
      <c r="S31" s="367">
        <f t="shared" si="3"/>
        <v>336.78177726171532</v>
      </c>
      <c r="T31" s="367">
        <f t="shared" si="3"/>
        <v>391.66366654174675</v>
      </c>
      <c r="U31" s="367">
        <f t="shared" si="3"/>
        <v>442.65628807752398</v>
      </c>
      <c r="V31" s="367">
        <f t="shared" si="3"/>
        <v>490.76797054348333</v>
      </c>
    </row>
    <row r="32" spans="2:22" ht="15.75" x14ac:dyDescent="0.25">
      <c r="B32" s="99" t="s">
        <v>174</v>
      </c>
      <c r="C32" s="99">
        <v>24.9</v>
      </c>
      <c r="D32" s="99">
        <v>46.5</v>
      </c>
      <c r="E32" s="99">
        <v>64.3</v>
      </c>
      <c r="I32"/>
      <c r="J32" s="365">
        <v>3</v>
      </c>
      <c r="K32" s="367">
        <v>11223.137777777778</v>
      </c>
      <c r="L32" s="367">
        <v>12862.171428571428</v>
      </c>
      <c r="M32" s="367">
        <v>14402.95238095238</v>
      </c>
      <c r="N32" s="367">
        <v>15863.344761904762</v>
      </c>
      <c r="O32" s="367">
        <v>17256.746666666666</v>
      </c>
      <c r="P32" s="250"/>
      <c r="Q32" s="365">
        <v>3</v>
      </c>
      <c r="R32" s="367">
        <f t="shared" si="3"/>
        <v>361.98999412262214</v>
      </c>
      <c r="S32" s="367">
        <f t="shared" si="3"/>
        <v>414.85522605378105</v>
      </c>
      <c r="T32" s="367">
        <f t="shared" si="3"/>
        <v>464.5514250081402</v>
      </c>
      <c r="U32" s="367">
        <f t="shared" si="3"/>
        <v>511.65477879966329</v>
      </c>
      <c r="V32" s="367">
        <f t="shared" si="3"/>
        <v>556.59742828882293</v>
      </c>
    </row>
    <row r="33" spans="2:22" ht="28.5" customHeight="1" x14ac:dyDescent="0.25">
      <c r="B33" s="358" t="s">
        <v>175</v>
      </c>
      <c r="C33" s="337"/>
      <c r="D33" s="337"/>
      <c r="E33" s="337"/>
      <c r="I33"/>
      <c r="J33" s="365">
        <v>4</v>
      </c>
      <c r="K33" s="367">
        <v>13563.338412698413</v>
      </c>
      <c r="L33" s="367">
        <v>15068.39111111111</v>
      </c>
      <c r="M33" s="367">
        <v>16497.521269841269</v>
      </c>
      <c r="N33" s="367">
        <v>17864.126984126982</v>
      </c>
      <c r="O33" s="367">
        <v>19181.606349206348</v>
      </c>
      <c r="P33" s="250"/>
      <c r="Q33" s="365">
        <v>4</v>
      </c>
      <c r="R33" s="367">
        <f t="shared" si="3"/>
        <v>437.47059775185176</v>
      </c>
      <c r="S33" s="367">
        <f t="shared" si="3"/>
        <v>486.01442107828376</v>
      </c>
      <c r="T33" s="367">
        <f t="shared" si="3"/>
        <v>532.10944619537054</v>
      </c>
      <c r="U33" s="367">
        <f t="shared" si="3"/>
        <v>576.18781396358474</v>
      </c>
      <c r="V33" s="367">
        <f t="shared" si="3"/>
        <v>618.68166524339915</v>
      </c>
    </row>
    <row r="34" spans="2:22" ht="14.25" customHeight="1" x14ac:dyDescent="0.25">
      <c r="B34" s="101" t="s">
        <v>187</v>
      </c>
      <c r="C34" s="361"/>
      <c r="D34" s="361"/>
      <c r="E34" s="361"/>
      <c r="I34"/>
      <c r="J34" s="644">
        <v>45261</v>
      </c>
      <c r="K34" s="645"/>
      <c r="L34" s="645"/>
      <c r="M34" s="645"/>
      <c r="N34" s="645"/>
      <c r="O34" s="646"/>
      <c r="P34" s="366">
        <v>36.893999999999998</v>
      </c>
      <c r="Q34" s="644">
        <v>45261</v>
      </c>
      <c r="R34" s="645"/>
      <c r="S34" s="645"/>
      <c r="T34" s="645"/>
      <c r="U34" s="645"/>
      <c r="V34" s="646"/>
    </row>
    <row r="35" spans="2:22" ht="15.75" x14ac:dyDescent="0.25">
      <c r="I35"/>
      <c r="J35" s="365" t="s">
        <v>151</v>
      </c>
      <c r="K35" s="365">
        <v>0</v>
      </c>
      <c r="L35" s="365">
        <v>1</v>
      </c>
      <c r="M35" s="365">
        <v>2</v>
      </c>
      <c r="N35" s="365">
        <v>3</v>
      </c>
      <c r="O35" s="365">
        <v>4</v>
      </c>
      <c r="P35" s="250"/>
      <c r="Q35" s="365" t="s">
        <v>151</v>
      </c>
      <c r="R35" s="365">
        <v>0</v>
      </c>
      <c r="S35" s="365">
        <v>1</v>
      </c>
      <c r="T35" s="365">
        <v>2</v>
      </c>
      <c r="U35" s="365">
        <v>3</v>
      </c>
      <c r="V35" s="365">
        <v>4</v>
      </c>
    </row>
    <row r="36" spans="2:22" ht="24.75" customHeight="1" x14ac:dyDescent="0.25">
      <c r="B36" s="633" t="s">
        <v>176</v>
      </c>
      <c r="C36" s="633"/>
      <c r="D36" s="633"/>
      <c r="E36" s="89"/>
      <c r="F36" s="89"/>
      <c r="I36"/>
      <c r="J36" s="365">
        <v>1</v>
      </c>
      <c r="K36" s="367">
        <v>7396.3682539682541</v>
      </c>
      <c r="L36" s="367">
        <v>10468.050793650793</v>
      </c>
      <c r="M36" s="367">
        <v>13113.955555555554</v>
      </c>
      <c r="N36" s="367">
        <v>15516.558730158729</v>
      </c>
      <c r="O36" s="367">
        <v>17736.685714285715</v>
      </c>
      <c r="P36" s="250"/>
      <c r="Q36" s="365">
        <v>1</v>
      </c>
      <c r="R36" s="367">
        <f t="shared" ref="R36:V39" si="4">K36/$P$34</f>
        <v>200.47618187153071</v>
      </c>
      <c r="S36" s="367">
        <f t="shared" si="4"/>
        <v>283.73314884942789</v>
      </c>
      <c r="T36" s="367">
        <f t="shared" si="4"/>
        <v>355.44954614722053</v>
      </c>
      <c r="U36" s="367">
        <f t="shared" si="4"/>
        <v>420.57133219923918</v>
      </c>
      <c r="V36" s="367">
        <f t="shared" si="4"/>
        <v>480.74715981692731</v>
      </c>
    </row>
    <row r="37" spans="2:22" ht="15.75" x14ac:dyDescent="0.25">
      <c r="B37" s="630" t="s">
        <v>177</v>
      </c>
      <c r="C37" s="632" t="s">
        <v>178</v>
      </c>
      <c r="D37" s="632"/>
      <c r="I37"/>
      <c r="J37" s="365">
        <v>2</v>
      </c>
      <c r="K37" s="367">
        <v>11690.64126984127</v>
      </c>
      <c r="L37" s="367">
        <v>14220.977777777776</v>
      </c>
      <c r="M37" s="367">
        <v>16538.425396825394</v>
      </c>
      <c r="N37" s="367">
        <v>18691.644444444442</v>
      </c>
      <c r="O37" s="367">
        <v>20723.212698412699</v>
      </c>
      <c r="P37" s="250"/>
      <c r="Q37" s="365">
        <v>2</v>
      </c>
      <c r="R37" s="367">
        <f t="shared" si="4"/>
        <v>316.87107035944246</v>
      </c>
      <c r="S37" s="367">
        <f t="shared" si="4"/>
        <v>385.45502731549243</v>
      </c>
      <c r="T37" s="367">
        <f t="shared" si="4"/>
        <v>448.26869943149006</v>
      </c>
      <c r="U37" s="367">
        <f t="shared" si="4"/>
        <v>506.63100895659034</v>
      </c>
      <c r="V37" s="367">
        <f t="shared" si="4"/>
        <v>561.69601285880356</v>
      </c>
    </row>
    <row r="38" spans="2:22" ht="25.5" x14ac:dyDescent="0.25">
      <c r="B38" s="630"/>
      <c r="C38" s="319" t="s">
        <v>179</v>
      </c>
      <c r="D38" s="319" t="s">
        <v>172</v>
      </c>
      <c r="I38"/>
      <c r="J38" s="365">
        <v>3</v>
      </c>
      <c r="K38" s="367">
        <v>15285.422222222222</v>
      </c>
      <c r="L38" s="367">
        <v>17517.714285714286</v>
      </c>
      <c r="M38" s="367">
        <v>19616.190476190477</v>
      </c>
      <c r="N38" s="367">
        <v>21605.18095238095</v>
      </c>
      <c r="O38" s="367">
        <v>23502.933333333331</v>
      </c>
      <c r="P38" s="250"/>
      <c r="Q38" s="365">
        <v>3</v>
      </c>
      <c r="R38" s="367">
        <f t="shared" si="4"/>
        <v>414.30645151575385</v>
      </c>
      <c r="S38" s="367">
        <f t="shared" si="4"/>
        <v>474.81200969573064</v>
      </c>
      <c r="T38" s="367">
        <f t="shared" si="4"/>
        <v>531.69053169053177</v>
      </c>
      <c r="U38" s="367">
        <f t="shared" si="4"/>
        <v>585.60147862473434</v>
      </c>
      <c r="V38" s="367">
        <f t="shared" si="4"/>
        <v>637.03944634177185</v>
      </c>
    </row>
    <row r="39" spans="2:22" ht="15.75" x14ac:dyDescent="0.25">
      <c r="B39" s="88" t="s">
        <v>110</v>
      </c>
      <c r="C39" s="80">
        <v>23.5</v>
      </c>
      <c r="D39" s="80">
        <v>44.6</v>
      </c>
      <c r="I39"/>
      <c r="J39" s="365">
        <v>4</v>
      </c>
      <c r="K39" s="367">
        <v>18472.673015873013</v>
      </c>
      <c r="L39" s="367">
        <v>20522.488888888889</v>
      </c>
      <c r="M39" s="367">
        <v>22468.901587301585</v>
      </c>
      <c r="N39" s="367">
        <v>24330.158730158728</v>
      </c>
      <c r="O39" s="367">
        <v>26124.507936507936</v>
      </c>
      <c r="P39" s="250"/>
      <c r="Q39" s="365">
        <v>4</v>
      </c>
      <c r="R39" s="367">
        <f t="shared" si="4"/>
        <v>500.69585883539366</v>
      </c>
      <c r="S39" s="367">
        <f t="shared" si="4"/>
        <v>556.25545858103999</v>
      </c>
      <c r="T39" s="367">
        <f t="shared" si="4"/>
        <v>609.01234854723225</v>
      </c>
      <c r="U39" s="367">
        <f t="shared" si="4"/>
        <v>659.46112457740367</v>
      </c>
      <c r="V39" s="367">
        <f t="shared" si="4"/>
        <v>708.09638251498723</v>
      </c>
    </row>
    <row r="40" spans="2:22" ht="15.75" x14ac:dyDescent="0.25">
      <c r="B40" s="88" t="s">
        <v>112</v>
      </c>
      <c r="C40" s="80">
        <v>25.6</v>
      </c>
      <c r="D40" s="80">
        <v>47.4</v>
      </c>
      <c r="I40"/>
      <c r="J40" s="644">
        <v>45627</v>
      </c>
      <c r="K40" s="645"/>
      <c r="L40" s="645"/>
      <c r="M40" s="645"/>
      <c r="N40" s="645"/>
      <c r="O40" s="646"/>
      <c r="P40" s="366">
        <v>33.363999999999997</v>
      </c>
      <c r="Q40" s="644">
        <v>45627</v>
      </c>
      <c r="R40" s="645"/>
      <c r="S40" s="645"/>
      <c r="T40" s="645"/>
      <c r="U40" s="645"/>
      <c r="V40" s="646"/>
    </row>
    <row r="41" spans="2:22" ht="15.75" x14ac:dyDescent="0.25">
      <c r="B41" s="88" t="s">
        <v>180</v>
      </c>
      <c r="C41" s="80">
        <v>24.9</v>
      </c>
      <c r="D41" s="80">
        <v>46.5</v>
      </c>
      <c r="I41"/>
      <c r="J41" s="365" t="s">
        <v>151</v>
      </c>
      <c r="K41" s="365">
        <v>0</v>
      </c>
      <c r="L41" s="365">
        <v>1</v>
      </c>
      <c r="M41" s="365">
        <v>2</v>
      </c>
      <c r="N41" s="365">
        <v>3</v>
      </c>
      <c r="O41" s="365">
        <v>4</v>
      </c>
      <c r="P41" s="250"/>
      <c r="Q41" s="365" t="s">
        <v>151</v>
      </c>
      <c r="R41" s="365">
        <v>0</v>
      </c>
      <c r="S41" s="365">
        <v>1</v>
      </c>
      <c r="T41" s="365">
        <v>2</v>
      </c>
      <c r="U41" s="365">
        <v>3</v>
      </c>
      <c r="V41" s="365">
        <v>4</v>
      </c>
    </row>
    <row r="42" spans="2:22" ht="15.75" customHeight="1" x14ac:dyDescent="0.25">
      <c r="B42" s="358" t="s">
        <v>175</v>
      </c>
      <c r="C42" s="359"/>
      <c r="D42" s="359"/>
      <c r="I42"/>
      <c r="J42" s="365">
        <v>1</v>
      </c>
      <c r="K42" s="367">
        <v>7336.919365079365</v>
      </c>
      <c r="L42" s="367">
        <v>10383.913015873017</v>
      </c>
      <c r="M42" s="367">
        <v>13008.551111111112</v>
      </c>
      <c r="N42" s="367">
        <v>15391.843174603175</v>
      </c>
      <c r="O42" s="367">
        <v>17594.125714285714</v>
      </c>
      <c r="P42" s="250"/>
      <c r="Q42" s="365">
        <v>1</v>
      </c>
      <c r="R42" s="367">
        <f t="shared" ref="R42:V45" si="5">K42/$P$40</f>
        <v>219.90526810572371</v>
      </c>
      <c r="S42" s="367">
        <f t="shared" si="5"/>
        <v>311.23105790291982</v>
      </c>
      <c r="T42" s="367">
        <f t="shared" si="5"/>
        <v>389.89782733218777</v>
      </c>
      <c r="U42" s="367">
        <f t="shared" si="5"/>
        <v>461.33087083692533</v>
      </c>
      <c r="V42" s="367">
        <f t="shared" si="5"/>
        <v>527.33861989826505</v>
      </c>
    </row>
    <row r="43" spans="2:22" ht="15.75" x14ac:dyDescent="0.25">
      <c r="B43" s="101" t="s">
        <v>187</v>
      </c>
      <c r="I43"/>
      <c r="J43" s="365">
        <v>2</v>
      </c>
      <c r="K43" s="367">
        <v>11596.676825396826</v>
      </c>
      <c r="L43" s="367">
        <v>14106.675555555556</v>
      </c>
      <c r="M43" s="367">
        <v>16405.496507936507</v>
      </c>
      <c r="N43" s="367">
        <v>18541.408888888887</v>
      </c>
      <c r="O43" s="367">
        <v>20556.648253968255</v>
      </c>
      <c r="P43" s="250"/>
      <c r="Q43" s="365">
        <v>2</v>
      </c>
      <c r="R43" s="367">
        <f t="shared" si="5"/>
        <v>347.58053067368502</v>
      </c>
      <c r="S43" s="367">
        <f t="shared" si="5"/>
        <v>422.81128028880102</v>
      </c>
      <c r="T43" s="367">
        <f t="shared" si="5"/>
        <v>491.71251971995287</v>
      </c>
      <c r="U43" s="367">
        <f t="shared" si="5"/>
        <v>555.73099415204683</v>
      </c>
      <c r="V43" s="367">
        <f t="shared" si="5"/>
        <v>616.13260562187554</v>
      </c>
    </row>
    <row r="44" spans="2:22" ht="18" customHeight="1" x14ac:dyDescent="0.25">
      <c r="C44" s="360"/>
      <c r="D44" s="360"/>
      <c r="I44"/>
      <c r="J44" s="365">
        <v>3</v>
      </c>
      <c r="K44" s="367">
        <v>15162.564444444444</v>
      </c>
      <c r="L44" s="367">
        <v>17376.914285714287</v>
      </c>
      <c r="M44" s="367">
        <v>19458.523809523809</v>
      </c>
      <c r="N44" s="367">
        <v>21431.527619047618</v>
      </c>
      <c r="O44" s="367">
        <v>23314.026666666668</v>
      </c>
      <c r="P44" s="250"/>
      <c r="Q44" s="365">
        <v>3</v>
      </c>
      <c r="R44" s="367">
        <f t="shared" si="5"/>
        <v>454.45883120862146</v>
      </c>
      <c r="S44" s="367">
        <f t="shared" si="5"/>
        <v>520.82826656618772</v>
      </c>
      <c r="T44" s="367">
        <f t="shared" si="5"/>
        <v>583.2191526652623</v>
      </c>
      <c r="U44" s="367">
        <f t="shared" si="5"/>
        <v>642.35486209829821</v>
      </c>
      <c r="V44" s="367">
        <f t="shared" si="5"/>
        <v>698.7779243096353</v>
      </c>
    </row>
    <row r="45" spans="2:22" ht="15.75" x14ac:dyDescent="0.25">
      <c r="I45"/>
      <c r="J45" s="365">
        <v>4</v>
      </c>
      <c r="K45" s="367">
        <v>18324.19746031746</v>
      </c>
      <c r="L45" s="367">
        <v>20357.537777777779</v>
      </c>
      <c r="M45" s="367">
        <v>22288.306031746033</v>
      </c>
      <c r="N45" s="367">
        <v>24134.603174603173</v>
      </c>
      <c r="O45" s="367">
        <v>25914.530158730158</v>
      </c>
      <c r="P45" s="250"/>
      <c r="Q45" s="365">
        <v>4</v>
      </c>
      <c r="R45" s="367">
        <f t="shared" si="5"/>
        <v>549.2206408199695</v>
      </c>
      <c r="S45" s="367">
        <f t="shared" si="5"/>
        <v>610.16478173413805</v>
      </c>
      <c r="T45" s="367">
        <f t="shared" si="5"/>
        <v>668.03458913038105</v>
      </c>
      <c r="U45" s="367">
        <f t="shared" si="5"/>
        <v>723.37259245303846</v>
      </c>
      <c r="V45" s="367">
        <f t="shared" si="5"/>
        <v>776.72132114645012</v>
      </c>
    </row>
    <row r="46" spans="2:22" ht="26.25" customHeight="1" x14ac:dyDescent="0.25">
      <c r="B46" s="631" t="s">
        <v>181</v>
      </c>
      <c r="C46" s="631"/>
      <c r="D46" s="631"/>
      <c r="I46"/>
      <c r="J46" s="368" t="s">
        <v>182</v>
      </c>
      <c r="K46" s="250"/>
      <c r="L46" s="250"/>
      <c r="M46" s="250"/>
      <c r="N46" s="250"/>
      <c r="O46" s="250"/>
      <c r="P46" s="250"/>
      <c r="Q46" s="250"/>
      <c r="R46" s="250"/>
      <c r="S46" s="250"/>
      <c r="T46" s="250"/>
      <c r="U46" s="250"/>
      <c r="V46" s="250"/>
    </row>
    <row r="47" spans="2:22" ht="15.75" x14ac:dyDescent="0.25">
      <c r="B47" s="629" t="s">
        <v>127</v>
      </c>
      <c r="C47" s="630" t="s">
        <v>178</v>
      </c>
      <c r="D47" s="630"/>
      <c r="I47"/>
      <c r="J47" s="368" t="s">
        <v>183</v>
      </c>
      <c r="K47" s="250"/>
      <c r="L47" s="250"/>
      <c r="M47" s="250"/>
      <c r="N47" s="250"/>
      <c r="O47" s="250"/>
      <c r="P47" s="250"/>
      <c r="Q47" s="250"/>
      <c r="R47" s="250"/>
      <c r="S47" s="250"/>
      <c r="T47" s="250"/>
      <c r="U47" s="250"/>
      <c r="V47" s="250"/>
    </row>
    <row r="48" spans="2:22" ht="38.25" customHeight="1" x14ac:dyDescent="0.25">
      <c r="B48" s="629"/>
      <c r="C48" s="319" t="s">
        <v>179</v>
      </c>
      <c r="D48" s="319" t="s">
        <v>172</v>
      </c>
      <c r="I48"/>
      <c r="J48" s="368" t="s">
        <v>184</v>
      </c>
      <c r="K48" s="369" t="s">
        <v>185</v>
      </c>
      <c r="L48" s="370"/>
      <c r="M48" s="250"/>
      <c r="N48" s="250"/>
      <c r="O48" s="250"/>
      <c r="P48" s="250"/>
      <c r="Q48" s="250"/>
      <c r="R48" s="250"/>
      <c r="S48" s="250"/>
      <c r="T48" s="250"/>
      <c r="U48" s="250"/>
      <c r="V48" s="250"/>
    </row>
    <row r="49" spans="2:4" x14ac:dyDescent="0.2">
      <c r="B49" s="338" t="s">
        <v>129</v>
      </c>
      <c r="C49" s="338">
        <v>23.6</v>
      </c>
      <c r="D49" s="338">
        <v>44.8</v>
      </c>
    </row>
    <row r="50" spans="2:4" x14ac:dyDescent="0.2">
      <c r="B50" s="338" t="s">
        <v>130</v>
      </c>
      <c r="C50" s="338">
        <v>34.6</v>
      </c>
      <c r="D50" s="338">
        <v>59.3</v>
      </c>
    </row>
    <row r="51" spans="2:4" x14ac:dyDescent="0.2">
      <c r="B51" s="338" t="s">
        <v>131</v>
      </c>
      <c r="C51" s="338">
        <v>28</v>
      </c>
      <c r="D51" s="338">
        <v>52</v>
      </c>
    </row>
    <row r="52" spans="2:4" x14ac:dyDescent="0.2">
      <c r="B52" s="338" t="s">
        <v>133</v>
      </c>
      <c r="C52" s="338">
        <v>22.8</v>
      </c>
      <c r="D52" s="338">
        <v>43</v>
      </c>
    </row>
    <row r="53" spans="2:4" x14ac:dyDescent="0.2">
      <c r="B53" s="338" t="s">
        <v>31</v>
      </c>
      <c r="C53" s="338">
        <v>24.5</v>
      </c>
      <c r="D53" s="338">
        <v>38.200000000000003</v>
      </c>
    </row>
    <row r="54" spans="2:4" x14ac:dyDescent="0.2">
      <c r="B54" s="338" t="s">
        <v>186</v>
      </c>
      <c r="C54" s="338">
        <v>24.6</v>
      </c>
      <c r="D54" s="338">
        <v>46.3</v>
      </c>
    </row>
    <row r="55" spans="2:4" ht="12.75" customHeight="1" x14ac:dyDescent="0.2">
      <c r="B55" s="358" t="s">
        <v>175</v>
      </c>
      <c r="C55" s="358"/>
      <c r="D55" s="358"/>
    </row>
    <row r="56" spans="2:4" x14ac:dyDescent="0.2">
      <c r="B56" s="101" t="s">
        <v>187</v>
      </c>
      <c r="C56" s="358"/>
      <c r="D56" s="358"/>
    </row>
  </sheetData>
  <mergeCells count="35">
    <mergeCell ref="L2:S2"/>
    <mergeCell ref="L3:S6"/>
    <mergeCell ref="J40:O40"/>
    <mergeCell ref="J9:O9"/>
    <mergeCell ref="Q9:V9"/>
    <mergeCell ref="Q10:V10"/>
    <mergeCell ref="Q16:V16"/>
    <mergeCell ref="Q22:V22"/>
    <mergeCell ref="Q28:V28"/>
    <mergeCell ref="Q34:V34"/>
    <mergeCell ref="Q40:V40"/>
    <mergeCell ref="J16:O16"/>
    <mergeCell ref="J22:O22"/>
    <mergeCell ref="J10:O10"/>
    <mergeCell ref="J28:O28"/>
    <mergeCell ref="J34:O34"/>
    <mergeCell ref="B2:G2"/>
    <mergeCell ref="B16:G16"/>
    <mergeCell ref="B23:G23"/>
    <mergeCell ref="B9:B10"/>
    <mergeCell ref="C9:D9"/>
    <mergeCell ref="B17:C17"/>
    <mergeCell ref="D17:G17"/>
    <mergeCell ref="B36:D36"/>
    <mergeCell ref="B28:E28"/>
    <mergeCell ref="B3:G6"/>
    <mergeCell ref="B12:D12"/>
    <mergeCell ref="B24:G24"/>
    <mergeCell ref="B25:G25"/>
    <mergeCell ref="B8:D8"/>
    <mergeCell ref="B47:B48"/>
    <mergeCell ref="C47:D47"/>
    <mergeCell ref="B46:D46"/>
    <mergeCell ref="B37:B38"/>
    <mergeCell ref="C37:D37"/>
  </mergeCells>
  <hyperlinks>
    <hyperlink ref="K48" r:id="rId1" xr:uid="{01956680-B11B-4A7D-B148-B467AB7D8DB3}"/>
  </hyperlinks>
  <pageMargins left="0.7" right="0.7" top="0.75" bottom="0.75" header="0.3" footer="0.3"/>
  <pageSetup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159"/>
  <sheetViews>
    <sheetView topLeftCell="A3" zoomScale="70" zoomScaleNormal="70" workbookViewId="0">
      <selection activeCell="H3" sqref="H3"/>
    </sheetView>
  </sheetViews>
  <sheetFormatPr defaultRowHeight="15.75" x14ac:dyDescent="0.25"/>
  <cols>
    <col min="1" max="1" width="4.75" customWidth="1"/>
    <col min="2" max="2" width="7.5" customWidth="1"/>
    <col min="3" max="3" width="17" customWidth="1"/>
    <col min="4" max="4" width="15.75" customWidth="1"/>
    <col min="5" max="5" width="21" customWidth="1"/>
    <col min="6" max="6" width="29.375" customWidth="1"/>
    <col min="7" max="7" width="19.125" customWidth="1"/>
    <col min="8" max="8" width="24.875" bestFit="1" customWidth="1"/>
    <col min="9" max="9" width="56.125" customWidth="1"/>
    <col min="10" max="10" width="12.75" customWidth="1"/>
    <col min="11" max="11" width="10.5" customWidth="1"/>
  </cols>
  <sheetData>
    <row r="2" spans="3:11" ht="39" customHeight="1" x14ac:dyDescent="0.25">
      <c r="C2" s="679" t="s">
        <v>188</v>
      </c>
      <c r="D2" s="679"/>
      <c r="E2" s="679"/>
      <c r="F2" s="679"/>
    </row>
    <row r="3" spans="3:11" ht="186" customHeight="1" x14ac:dyDescent="0.25">
      <c r="C3" s="680" t="s">
        <v>189</v>
      </c>
      <c r="D3" s="680"/>
      <c r="E3" s="680"/>
      <c r="F3" s="680"/>
      <c r="K3" s="303"/>
    </row>
    <row r="6" spans="3:11" x14ac:dyDescent="0.25">
      <c r="C6" s="156" t="s">
        <v>191</v>
      </c>
      <c r="D6" s="157"/>
      <c r="E6" s="157"/>
      <c r="F6" s="158"/>
      <c r="H6" s="676" t="s">
        <v>190</v>
      </c>
      <c r="I6" s="677"/>
      <c r="J6" s="677"/>
      <c r="K6" s="678"/>
    </row>
    <row r="7" spans="3:11" ht="31.5" x14ac:dyDescent="0.25">
      <c r="C7" s="153" t="s">
        <v>194</v>
      </c>
      <c r="D7" s="154" t="s">
        <v>195</v>
      </c>
      <c r="E7" s="154" t="s">
        <v>196</v>
      </c>
      <c r="F7" s="155" t="s">
        <v>197</v>
      </c>
      <c r="H7" s="380"/>
      <c r="I7" s="381"/>
      <c r="J7" s="382" t="s">
        <v>192</v>
      </c>
      <c r="K7" s="383" t="s">
        <v>193</v>
      </c>
    </row>
    <row r="8" spans="3:11" x14ac:dyDescent="0.25">
      <c r="C8" s="125" t="s">
        <v>109</v>
      </c>
      <c r="D8" s="122">
        <v>7</v>
      </c>
      <c r="E8" s="122">
        <v>37</v>
      </c>
      <c r="F8" s="116">
        <v>3</v>
      </c>
      <c r="H8" s="371" t="s">
        <v>198</v>
      </c>
      <c r="I8" s="368"/>
      <c r="J8" s="368">
        <v>57.4</v>
      </c>
      <c r="K8" s="372">
        <v>43.2</v>
      </c>
    </row>
    <row r="9" spans="3:11" x14ac:dyDescent="0.25">
      <c r="C9" s="125" t="s">
        <v>111</v>
      </c>
      <c r="D9" s="122">
        <v>10</v>
      </c>
      <c r="E9" s="122">
        <v>38</v>
      </c>
      <c r="F9" s="116">
        <v>4</v>
      </c>
      <c r="H9" s="373" t="s">
        <v>199</v>
      </c>
      <c r="I9" s="368"/>
      <c r="J9" s="368"/>
      <c r="K9" s="372"/>
    </row>
    <row r="10" spans="3:11" x14ac:dyDescent="0.25">
      <c r="C10" s="125" t="s">
        <v>136</v>
      </c>
      <c r="D10" s="122">
        <v>66</v>
      </c>
      <c r="E10" s="122">
        <v>49</v>
      </c>
      <c r="F10" s="116">
        <v>32</v>
      </c>
      <c r="H10" s="374" t="s">
        <v>200</v>
      </c>
      <c r="I10" s="368" t="s">
        <v>201</v>
      </c>
      <c r="J10" s="368">
        <v>65</v>
      </c>
      <c r="K10" s="372">
        <v>61.4</v>
      </c>
    </row>
    <row r="11" spans="3:11" x14ac:dyDescent="0.25">
      <c r="C11" s="126" t="s">
        <v>1</v>
      </c>
      <c r="D11" s="115">
        <v>16</v>
      </c>
      <c r="E11" s="115">
        <v>44</v>
      </c>
      <c r="F11" s="257">
        <v>7</v>
      </c>
      <c r="H11" s="374" t="s">
        <v>202</v>
      </c>
      <c r="I11" s="368" t="s">
        <v>203</v>
      </c>
      <c r="J11" s="368">
        <v>36.299999999999997</v>
      </c>
      <c r="K11" s="372">
        <v>33.799999999999997</v>
      </c>
    </row>
    <row r="12" spans="3:11" x14ac:dyDescent="0.25">
      <c r="C12" s="124" t="s">
        <v>205</v>
      </c>
      <c r="D12" s="132"/>
      <c r="E12" s="132"/>
      <c r="F12" s="133"/>
      <c r="H12" s="373" t="s">
        <v>204</v>
      </c>
      <c r="I12" s="368"/>
      <c r="J12" s="368"/>
      <c r="K12" s="372"/>
    </row>
    <row r="13" spans="3:11" x14ac:dyDescent="0.25">
      <c r="C13" s="125" t="s">
        <v>208</v>
      </c>
      <c r="D13" s="122">
        <v>11</v>
      </c>
      <c r="E13" s="122">
        <v>41</v>
      </c>
      <c r="F13" s="116">
        <v>4</v>
      </c>
      <c r="H13" s="374" t="s">
        <v>206</v>
      </c>
      <c r="I13" s="368" t="s">
        <v>207</v>
      </c>
      <c r="J13" s="368">
        <v>64.3</v>
      </c>
      <c r="K13" s="372">
        <v>52.1</v>
      </c>
    </row>
    <row r="14" spans="3:11" x14ac:dyDescent="0.25">
      <c r="C14" s="125" t="s">
        <v>211</v>
      </c>
      <c r="D14" s="122">
        <v>26</v>
      </c>
      <c r="E14" s="122">
        <v>46</v>
      </c>
      <c r="F14" s="116">
        <v>12</v>
      </c>
      <c r="H14" s="374" t="s">
        <v>209</v>
      </c>
      <c r="I14" s="368" t="s">
        <v>210</v>
      </c>
      <c r="J14" s="368">
        <v>57.6</v>
      </c>
      <c r="K14" s="372">
        <v>38.799999999999997</v>
      </c>
    </row>
    <row r="15" spans="3:11" x14ac:dyDescent="0.25">
      <c r="C15" s="258" t="s">
        <v>214</v>
      </c>
      <c r="D15" s="259"/>
      <c r="E15" s="260"/>
      <c r="F15" s="261"/>
      <c r="H15" s="374" t="s">
        <v>212</v>
      </c>
      <c r="I15" s="368" t="s">
        <v>213</v>
      </c>
      <c r="J15" s="368">
        <v>20.9</v>
      </c>
      <c r="K15" s="372">
        <v>12.9</v>
      </c>
    </row>
    <row r="16" spans="3:11" x14ac:dyDescent="0.25">
      <c r="C16" s="127" t="s">
        <v>217</v>
      </c>
      <c r="D16" s="117">
        <v>33</v>
      </c>
      <c r="E16" s="118">
        <v>43</v>
      </c>
      <c r="F16" s="119">
        <v>14</v>
      </c>
      <c r="H16" s="374" t="s">
        <v>215</v>
      </c>
      <c r="I16" s="368" t="s">
        <v>216</v>
      </c>
      <c r="J16" s="368">
        <v>1.1000000000000001</v>
      </c>
      <c r="K16" s="372">
        <v>0.7</v>
      </c>
    </row>
    <row r="17" spans="3:11" x14ac:dyDescent="0.25">
      <c r="C17" s="127" t="s">
        <v>220</v>
      </c>
      <c r="D17" s="117">
        <v>47</v>
      </c>
      <c r="E17" s="118">
        <v>48</v>
      </c>
      <c r="F17" s="119">
        <v>23</v>
      </c>
      <c r="H17" s="374" t="s">
        <v>218</v>
      </c>
      <c r="I17" s="368" t="s">
        <v>219</v>
      </c>
      <c r="J17" s="368">
        <v>22.2</v>
      </c>
      <c r="K17" s="372">
        <v>9.8000000000000007</v>
      </c>
    </row>
    <row r="18" spans="3:11" x14ac:dyDescent="0.25">
      <c r="C18" s="127" t="s">
        <v>223</v>
      </c>
      <c r="D18" s="117">
        <v>6</v>
      </c>
      <c r="E18" s="118">
        <v>37</v>
      </c>
      <c r="F18" s="119">
        <v>2</v>
      </c>
      <c r="H18" s="374" t="s">
        <v>221</v>
      </c>
      <c r="I18" s="368" t="s">
        <v>222</v>
      </c>
      <c r="J18" s="368">
        <v>25.4</v>
      </c>
      <c r="K18" s="372">
        <v>14</v>
      </c>
    </row>
    <row r="19" spans="3:11" x14ac:dyDescent="0.25">
      <c r="C19" s="127" t="s">
        <v>226</v>
      </c>
      <c r="D19" s="117">
        <v>11</v>
      </c>
      <c r="E19" s="118">
        <v>37</v>
      </c>
      <c r="F19" s="119">
        <v>4</v>
      </c>
      <c r="H19" s="373" t="s">
        <v>224</v>
      </c>
      <c r="I19" s="368" t="s">
        <v>225</v>
      </c>
      <c r="J19" s="368"/>
      <c r="K19" s="372"/>
    </row>
    <row r="20" spans="3:11" x14ac:dyDescent="0.25">
      <c r="C20" s="127" t="s">
        <v>229</v>
      </c>
      <c r="D20" s="117">
        <v>4</v>
      </c>
      <c r="E20" s="118">
        <v>36</v>
      </c>
      <c r="F20" s="119">
        <v>1</v>
      </c>
      <c r="H20" s="374" t="s">
        <v>227</v>
      </c>
      <c r="I20" s="368" t="s">
        <v>228</v>
      </c>
      <c r="J20" s="368">
        <v>16.600000000000001</v>
      </c>
      <c r="K20" s="372">
        <v>7.1</v>
      </c>
    </row>
    <row r="21" spans="3:11" x14ac:dyDescent="0.25">
      <c r="C21" s="128" t="s">
        <v>31</v>
      </c>
      <c r="D21" s="120">
        <v>4</v>
      </c>
      <c r="E21" s="315">
        <v>37</v>
      </c>
      <c r="F21" s="121">
        <v>2</v>
      </c>
      <c r="H21" s="374" t="s">
        <v>230</v>
      </c>
      <c r="I21" s="368" t="s">
        <v>231</v>
      </c>
      <c r="J21" s="368">
        <v>21.5</v>
      </c>
      <c r="K21" s="372">
        <v>9.1999999999999993</v>
      </c>
    </row>
    <row r="22" spans="3:11" x14ac:dyDescent="0.25">
      <c r="C22" s="254" t="s">
        <v>234</v>
      </c>
      <c r="D22" s="255"/>
      <c r="E22" s="94"/>
      <c r="F22" s="256"/>
      <c r="H22" s="374" t="s">
        <v>232</v>
      </c>
      <c r="I22" s="368" t="s">
        <v>233</v>
      </c>
      <c r="J22" s="368">
        <v>0.7</v>
      </c>
      <c r="K22" s="372">
        <v>0.8</v>
      </c>
    </row>
    <row r="23" spans="3:11" x14ac:dyDescent="0.25">
      <c r="C23" s="127" t="s">
        <v>237</v>
      </c>
      <c r="D23" s="117">
        <v>6</v>
      </c>
      <c r="E23" s="118">
        <v>36</v>
      </c>
      <c r="F23" s="119">
        <v>2</v>
      </c>
      <c r="H23" s="374" t="s">
        <v>235</v>
      </c>
      <c r="I23" s="368" t="s">
        <v>236</v>
      </c>
      <c r="J23" s="368">
        <v>0.6</v>
      </c>
      <c r="K23" s="372">
        <v>0.2</v>
      </c>
    </row>
    <row r="24" spans="3:11" x14ac:dyDescent="0.25">
      <c r="C24" s="127" t="s">
        <v>240</v>
      </c>
      <c r="D24" s="117">
        <v>10</v>
      </c>
      <c r="E24" s="118">
        <v>37</v>
      </c>
      <c r="F24" s="119">
        <v>4</v>
      </c>
      <c r="H24" s="374" t="s">
        <v>238</v>
      </c>
      <c r="I24" s="368" t="s">
        <v>239</v>
      </c>
      <c r="J24" s="368">
        <v>21</v>
      </c>
      <c r="K24" s="372">
        <v>8.6</v>
      </c>
    </row>
    <row r="25" spans="3:11" x14ac:dyDescent="0.25">
      <c r="C25" s="127" t="s">
        <v>242</v>
      </c>
      <c r="D25" s="117">
        <v>9</v>
      </c>
      <c r="E25" s="118">
        <v>38</v>
      </c>
      <c r="F25" s="119">
        <v>3</v>
      </c>
      <c r="H25" s="373" t="s">
        <v>241</v>
      </c>
      <c r="I25" s="368"/>
      <c r="J25" s="368"/>
      <c r="K25" s="372"/>
    </row>
    <row r="26" spans="3:11" x14ac:dyDescent="0.25">
      <c r="C26" s="127" t="s">
        <v>245</v>
      </c>
      <c r="D26" s="117">
        <v>8</v>
      </c>
      <c r="E26" s="118">
        <v>47</v>
      </c>
      <c r="F26" s="119">
        <v>4</v>
      </c>
      <c r="H26" s="374" t="s">
        <v>243</v>
      </c>
      <c r="I26" s="368" t="s">
        <v>244</v>
      </c>
      <c r="J26" s="368">
        <v>1</v>
      </c>
      <c r="K26" s="372">
        <v>0.2</v>
      </c>
    </row>
    <row r="27" spans="3:11" x14ac:dyDescent="0.25">
      <c r="C27" s="127" t="s">
        <v>248</v>
      </c>
      <c r="D27" s="117">
        <v>10</v>
      </c>
      <c r="E27" s="118">
        <v>37</v>
      </c>
      <c r="F27" s="119">
        <v>4</v>
      </c>
      <c r="H27" s="374" t="s">
        <v>246</v>
      </c>
      <c r="I27" s="368" t="s">
        <v>247</v>
      </c>
      <c r="J27" s="368">
        <v>63.3</v>
      </c>
      <c r="K27" s="372">
        <v>40</v>
      </c>
    </row>
    <row r="28" spans="3:11" x14ac:dyDescent="0.25">
      <c r="C28" s="127" t="s">
        <v>251</v>
      </c>
      <c r="D28" s="117">
        <v>6</v>
      </c>
      <c r="E28" s="118">
        <v>40</v>
      </c>
      <c r="F28" s="119">
        <v>3</v>
      </c>
      <c r="H28" s="374" t="s">
        <v>249</v>
      </c>
      <c r="I28" s="368" t="s">
        <v>250</v>
      </c>
      <c r="J28" s="368">
        <v>20.8</v>
      </c>
      <c r="K28" s="372">
        <v>11.4</v>
      </c>
    </row>
    <row r="29" spans="3:11" x14ac:dyDescent="0.25">
      <c r="C29" s="127" t="s">
        <v>254</v>
      </c>
      <c r="D29" s="117">
        <v>26</v>
      </c>
      <c r="E29" s="118">
        <v>39</v>
      </c>
      <c r="F29" s="119">
        <v>10</v>
      </c>
      <c r="H29" s="374" t="s">
        <v>252</v>
      </c>
      <c r="I29" s="368" t="s">
        <v>253</v>
      </c>
      <c r="J29" s="368">
        <v>2.5</v>
      </c>
      <c r="K29" s="372">
        <v>3.8</v>
      </c>
    </row>
    <row r="30" spans="3:11" x14ac:dyDescent="0.25">
      <c r="C30" s="127" t="s">
        <v>257</v>
      </c>
      <c r="D30" s="117">
        <v>16</v>
      </c>
      <c r="E30" s="118">
        <v>39</v>
      </c>
      <c r="F30" s="119">
        <v>7</v>
      </c>
      <c r="H30" s="375" t="s">
        <v>255</v>
      </c>
      <c r="I30" s="376" t="s">
        <v>256</v>
      </c>
      <c r="J30" s="376">
        <v>83.6</v>
      </c>
      <c r="K30" s="377">
        <v>67.7</v>
      </c>
    </row>
    <row r="31" spans="3:11" x14ac:dyDescent="0.25">
      <c r="C31" s="127" t="s">
        <v>258</v>
      </c>
      <c r="D31" s="117">
        <v>56</v>
      </c>
      <c r="E31" s="118">
        <v>46</v>
      </c>
      <c r="F31" s="119">
        <v>3</v>
      </c>
      <c r="H31" s="378" t="s">
        <v>138</v>
      </c>
      <c r="I31" s="250"/>
      <c r="J31" s="250"/>
      <c r="K31" s="250"/>
    </row>
    <row r="32" spans="3:11" x14ac:dyDescent="0.25">
      <c r="C32" s="128" t="s">
        <v>259</v>
      </c>
      <c r="D32" s="120">
        <v>84</v>
      </c>
      <c r="E32" s="315">
        <v>51</v>
      </c>
      <c r="F32" s="121">
        <v>43</v>
      </c>
      <c r="H32" s="379" t="s">
        <v>139</v>
      </c>
      <c r="I32" s="250"/>
      <c r="J32" s="250"/>
      <c r="K32" s="250"/>
    </row>
    <row r="33" spans="3:11" x14ac:dyDescent="0.25">
      <c r="C33" s="660" t="s">
        <v>261</v>
      </c>
      <c r="D33" s="660"/>
      <c r="E33" s="660"/>
      <c r="F33" s="660"/>
      <c r="H33" s="379" t="s">
        <v>260</v>
      </c>
      <c r="I33" s="250"/>
      <c r="J33" s="250"/>
      <c r="K33" s="250"/>
    </row>
    <row r="34" spans="3:11" ht="15.75" customHeight="1" x14ac:dyDescent="0.25">
      <c r="C34" t="s">
        <v>262</v>
      </c>
    </row>
    <row r="38" spans="3:11" x14ac:dyDescent="0.25">
      <c r="C38" s="150" t="s">
        <v>263</v>
      </c>
      <c r="D38" s="151"/>
      <c r="E38" s="152"/>
      <c r="F38" s="152"/>
    </row>
    <row r="75" spans="4:7" x14ac:dyDescent="0.25">
      <c r="D75" s="150" t="s">
        <v>264</v>
      </c>
      <c r="E75" s="151"/>
      <c r="F75" s="151"/>
      <c r="G75" s="152"/>
    </row>
    <row r="76" spans="4:7" ht="16.5" thickBot="1" x14ac:dyDescent="0.3">
      <c r="D76" s="108" t="s">
        <v>265</v>
      </c>
      <c r="E76" s="109" t="s">
        <v>266</v>
      </c>
      <c r="F76" s="136" t="s">
        <v>267</v>
      </c>
      <c r="G76" s="145" t="s">
        <v>268</v>
      </c>
    </row>
    <row r="77" spans="4:7" ht="45.75" thickBot="1" x14ac:dyDescent="0.3">
      <c r="D77" s="662" t="s">
        <v>269</v>
      </c>
      <c r="E77" s="102" t="s">
        <v>270</v>
      </c>
      <c r="F77" s="137" t="s">
        <v>271</v>
      </c>
      <c r="G77" s="334" t="s">
        <v>272</v>
      </c>
    </row>
    <row r="78" spans="4:7" ht="30.75" thickBot="1" x14ac:dyDescent="0.3">
      <c r="D78" s="663"/>
      <c r="E78" s="102" t="s">
        <v>273</v>
      </c>
      <c r="F78" s="137" t="s">
        <v>274</v>
      </c>
      <c r="G78" s="252" t="s">
        <v>275</v>
      </c>
    </row>
    <row r="79" spans="4:7" ht="60.75" thickBot="1" x14ac:dyDescent="0.3">
      <c r="D79" s="664"/>
      <c r="E79" s="102" t="s">
        <v>276</v>
      </c>
      <c r="F79" s="137" t="s">
        <v>277</v>
      </c>
      <c r="G79" s="252" t="s">
        <v>275</v>
      </c>
    </row>
    <row r="80" spans="4:7" ht="30.75" thickBot="1" x14ac:dyDescent="0.3">
      <c r="D80" s="665" t="s">
        <v>278</v>
      </c>
      <c r="E80" s="103" t="s">
        <v>279</v>
      </c>
      <c r="F80" s="138" t="s">
        <v>280</v>
      </c>
      <c r="G80" s="252" t="s">
        <v>281</v>
      </c>
    </row>
    <row r="81" spans="4:7" ht="30.75" thickBot="1" x14ac:dyDescent="0.3">
      <c r="D81" s="666"/>
      <c r="E81" s="103" t="s">
        <v>209</v>
      </c>
      <c r="F81" s="138" t="s">
        <v>282</v>
      </c>
      <c r="G81" s="334" t="s">
        <v>272</v>
      </c>
    </row>
    <row r="82" spans="4:7" ht="30.75" thickBot="1" x14ac:dyDescent="0.3">
      <c r="D82" s="666"/>
      <c r="E82" s="103" t="s">
        <v>283</v>
      </c>
      <c r="F82" s="138" t="s">
        <v>284</v>
      </c>
      <c r="G82" s="334" t="s">
        <v>272</v>
      </c>
    </row>
    <row r="83" spans="4:7" ht="75.75" thickBot="1" x14ac:dyDescent="0.3">
      <c r="D83" s="666"/>
      <c r="E83" s="103" t="s">
        <v>215</v>
      </c>
      <c r="F83" s="138" t="s">
        <v>285</v>
      </c>
      <c r="G83" s="334" t="s">
        <v>272</v>
      </c>
    </row>
    <row r="84" spans="4:7" ht="45.75" thickBot="1" x14ac:dyDescent="0.3">
      <c r="D84" s="666"/>
      <c r="E84" s="103" t="s">
        <v>218</v>
      </c>
      <c r="F84" s="138" t="s">
        <v>286</v>
      </c>
      <c r="G84" s="334" t="s">
        <v>272</v>
      </c>
    </row>
    <row r="85" spans="4:7" ht="60.75" thickBot="1" x14ac:dyDescent="0.3">
      <c r="D85" s="667"/>
      <c r="E85" s="103" t="s">
        <v>287</v>
      </c>
      <c r="F85" s="138" t="s">
        <v>288</v>
      </c>
      <c r="G85" s="334" t="s">
        <v>272</v>
      </c>
    </row>
    <row r="86" spans="4:7" ht="30.75" thickBot="1" x14ac:dyDescent="0.3">
      <c r="D86" s="668" t="s">
        <v>289</v>
      </c>
      <c r="E86" s="104" t="s">
        <v>227</v>
      </c>
      <c r="F86" s="139" t="s">
        <v>290</v>
      </c>
      <c r="G86" s="334" t="s">
        <v>291</v>
      </c>
    </row>
    <row r="87" spans="4:7" ht="45.75" thickBot="1" x14ac:dyDescent="0.3">
      <c r="D87" s="669"/>
      <c r="E87" s="104" t="s">
        <v>292</v>
      </c>
      <c r="F87" s="139" t="s">
        <v>293</v>
      </c>
      <c r="G87" s="334" t="s">
        <v>291</v>
      </c>
    </row>
    <row r="88" spans="4:7" ht="45.75" thickBot="1" x14ac:dyDescent="0.3">
      <c r="D88" s="669"/>
      <c r="E88" s="104" t="s">
        <v>294</v>
      </c>
      <c r="F88" s="140" t="s">
        <v>295</v>
      </c>
      <c r="G88" s="252" t="s">
        <v>291</v>
      </c>
    </row>
    <row r="89" spans="4:7" ht="30.75" thickBot="1" x14ac:dyDescent="0.3">
      <c r="D89" s="669"/>
      <c r="E89" s="104" t="s">
        <v>296</v>
      </c>
      <c r="F89" s="140" t="s">
        <v>297</v>
      </c>
      <c r="G89" s="252" t="s">
        <v>291</v>
      </c>
    </row>
    <row r="90" spans="4:7" ht="45.75" thickBot="1" x14ac:dyDescent="0.3">
      <c r="D90" s="669"/>
      <c r="E90" s="104" t="s">
        <v>298</v>
      </c>
      <c r="F90" s="139" t="s">
        <v>299</v>
      </c>
      <c r="G90" s="334" t="s">
        <v>291</v>
      </c>
    </row>
    <row r="91" spans="4:7" ht="30.75" thickBot="1" x14ac:dyDescent="0.3">
      <c r="D91" s="669"/>
      <c r="E91" s="104" t="s">
        <v>238</v>
      </c>
      <c r="F91" s="139" t="s">
        <v>300</v>
      </c>
      <c r="G91" s="334" t="s">
        <v>301</v>
      </c>
    </row>
    <row r="92" spans="4:7" ht="135.75" thickBot="1" x14ac:dyDescent="0.3">
      <c r="D92" s="670"/>
      <c r="E92" s="104" t="s">
        <v>302</v>
      </c>
      <c r="F92" s="139" t="s">
        <v>303</v>
      </c>
      <c r="G92" s="253" t="s">
        <v>304</v>
      </c>
    </row>
    <row r="93" spans="4:7" ht="75.75" thickBot="1" x14ac:dyDescent="0.3">
      <c r="D93" s="671" t="s">
        <v>305</v>
      </c>
      <c r="E93" s="105" t="s">
        <v>306</v>
      </c>
      <c r="F93" s="141" t="s">
        <v>307</v>
      </c>
      <c r="G93" s="334" t="s">
        <v>272</v>
      </c>
    </row>
    <row r="94" spans="4:7" ht="60" x14ac:dyDescent="0.25">
      <c r="D94" s="672"/>
      <c r="E94" s="106" t="s">
        <v>308</v>
      </c>
      <c r="F94" s="142" t="s">
        <v>309</v>
      </c>
      <c r="G94" s="334" t="s">
        <v>281</v>
      </c>
    </row>
    <row r="95" spans="4:7" ht="16.5" thickBot="1" x14ac:dyDescent="0.3">
      <c r="D95" s="672"/>
      <c r="E95" s="105" t="s">
        <v>310</v>
      </c>
      <c r="F95" s="143"/>
      <c r="G95" s="334"/>
    </row>
    <row r="96" spans="4:7" ht="30.75" thickBot="1" x14ac:dyDescent="0.3">
      <c r="D96" s="672"/>
      <c r="E96" s="105" t="s">
        <v>252</v>
      </c>
      <c r="F96" s="141" t="s">
        <v>311</v>
      </c>
      <c r="G96" s="334" t="s">
        <v>272</v>
      </c>
    </row>
    <row r="97" spans="2:9" ht="30.75" thickBot="1" x14ac:dyDescent="0.3">
      <c r="D97" s="672"/>
      <c r="E97" s="105" t="s">
        <v>249</v>
      </c>
      <c r="F97" s="141" t="s">
        <v>312</v>
      </c>
      <c r="G97" s="334" t="s">
        <v>281</v>
      </c>
    </row>
    <row r="98" spans="2:9" ht="45" x14ac:dyDescent="0.25">
      <c r="D98" s="673"/>
      <c r="E98" s="107" t="s">
        <v>313</v>
      </c>
      <c r="F98" s="144" t="s">
        <v>314</v>
      </c>
      <c r="G98" s="334" t="s">
        <v>281</v>
      </c>
    </row>
    <row r="99" spans="2:9" x14ac:dyDescent="0.25">
      <c r="D99" t="s">
        <v>315</v>
      </c>
    </row>
    <row r="100" spans="2:9" x14ac:dyDescent="0.25">
      <c r="D100" t="s">
        <v>316</v>
      </c>
    </row>
    <row r="101" spans="2:9" x14ac:dyDescent="0.25">
      <c r="B101" s="146"/>
      <c r="C101" s="146"/>
      <c r="D101" s="146"/>
      <c r="E101" s="146"/>
      <c r="F101" s="146"/>
      <c r="G101" s="146"/>
      <c r="H101" s="146"/>
      <c r="I101" s="146"/>
    </row>
    <row r="103" spans="2:9" x14ac:dyDescent="0.25">
      <c r="C103" s="112" t="s">
        <v>317</v>
      </c>
      <c r="D103" s="113"/>
      <c r="E103" s="114"/>
      <c r="F103" s="114"/>
    </row>
    <row r="105" spans="2:9" ht="18.75" customHeight="1" x14ac:dyDescent="0.25">
      <c r="C105" s="265" t="s">
        <v>318</v>
      </c>
      <c r="D105" s="266"/>
      <c r="E105" s="266"/>
      <c r="F105" s="267"/>
    </row>
    <row r="106" spans="2:9" s="110" customFormat="1" ht="36.75" customHeight="1" x14ac:dyDescent="0.25">
      <c r="C106" s="685" t="s">
        <v>105</v>
      </c>
      <c r="D106" s="681" t="s">
        <v>319</v>
      </c>
      <c r="E106" s="681" t="s">
        <v>320</v>
      </c>
      <c r="F106" s="684" t="s">
        <v>321</v>
      </c>
    </row>
    <row r="107" spans="2:9" s="110" customFormat="1" ht="39.75" hidden="1" customHeight="1" x14ac:dyDescent="0.25">
      <c r="C107" s="685"/>
      <c r="D107" s="682"/>
      <c r="E107" s="682"/>
      <c r="F107" s="684"/>
    </row>
    <row r="108" spans="2:9" ht="24" hidden="1" customHeight="1" x14ac:dyDescent="0.25">
      <c r="C108" s="685"/>
      <c r="D108" s="683"/>
      <c r="E108" s="683"/>
      <c r="F108" s="684"/>
    </row>
    <row r="109" spans="2:9" x14ac:dyDescent="0.25">
      <c r="C109" s="8" t="s">
        <v>109</v>
      </c>
      <c r="D109" s="10">
        <v>1.2</v>
      </c>
      <c r="E109" s="10">
        <v>42.4</v>
      </c>
      <c r="F109" s="10">
        <v>5.0000000000000001E-3</v>
      </c>
    </row>
    <row r="110" spans="2:9" x14ac:dyDescent="0.25">
      <c r="C110" s="8" t="s">
        <v>111</v>
      </c>
      <c r="D110" s="10">
        <v>3.2</v>
      </c>
      <c r="E110" s="10">
        <v>44.7</v>
      </c>
      <c r="F110" s="10">
        <v>1.4E-2</v>
      </c>
    </row>
    <row r="111" spans="2:9" x14ac:dyDescent="0.25">
      <c r="C111" s="8" t="s">
        <v>136</v>
      </c>
      <c r="D111" s="10">
        <v>19.100000000000001</v>
      </c>
      <c r="E111" s="10">
        <v>42.3</v>
      </c>
      <c r="F111" s="10">
        <v>8.1000000000000003E-2</v>
      </c>
    </row>
    <row r="112" spans="2:9" x14ac:dyDescent="0.25">
      <c r="C112" s="8" t="s">
        <v>1</v>
      </c>
      <c r="D112" s="10">
        <v>3.2</v>
      </c>
      <c r="E112" s="10">
        <v>42.8</v>
      </c>
      <c r="F112" s="10">
        <v>1.4E-2</v>
      </c>
    </row>
    <row r="113" spans="3:6" ht="18" customHeight="1" x14ac:dyDescent="0.25">
      <c r="C113" s="675" t="s">
        <v>322</v>
      </c>
      <c r="D113" s="675"/>
      <c r="E113" s="675"/>
      <c r="F113" s="675"/>
    </row>
    <row r="115" spans="3:6" ht="49.5" customHeight="1" x14ac:dyDescent="0.25">
      <c r="C115" s="674" t="s">
        <v>323</v>
      </c>
      <c r="D115" s="674"/>
      <c r="E115" s="674"/>
    </row>
    <row r="116" spans="3:6" ht="31.5" x14ac:dyDescent="0.25">
      <c r="C116" s="9" t="s">
        <v>324</v>
      </c>
      <c r="D116" s="111" t="s">
        <v>325</v>
      </c>
      <c r="E116" s="111" t="s">
        <v>326</v>
      </c>
    </row>
    <row r="117" spans="3:6" x14ac:dyDescent="0.25">
      <c r="C117" s="8" t="s">
        <v>112</v>
      </c>
      <c r="D117" s="10">
        <v>0.2</v>
      </c>
      <c r="E117" s="10">
        <v>1.6</v>
      </c>
    </row>
    <row r="118" spans="3:6" x14ac:dyDescent="0.25">
      <c r="C118" s="8" t="s">
        <v>110</v>
      </c>
      <c r="D118" s="10">
        <v>0.9</v>
      </c>
      <c r="E118" s="10">
        <v>5.4</v>
      </c>
    </row>
    <row r="119" spans="3:6" x14ac:dyDescent="0.25">
      <c r="C119" s="4" t="s">
        <v>327</v>
      </c>
      <c r="D119" s="4"/>
      <c r="E119" s="4"/>
    </row>
    <row r="123" spans="3:6" x14ac:dyDescent="0.25">
      <c r="C123" s="264" t="s">
        <v>328</v>
      </c>
      <c r="D123" s="264"/>
      <c r="E123" s="264"/>
      <c r="F123" s="264"/>
    </row>
    <row r="124" spans="3:6" x14ac:dyDescent="0.25">
      <c r="C124" s="129" t="s">
        <v>194</v>
      </c>
      <c r="D124" s="130" t="s">
        <v>329</v>
      </c>
      <c r="E124" s="263" t="s">
        <v>214</v>
      </c>
      <c r="F124" s="131" t="s">
        <v>330</v>
      </c>
    </row>
    <row r="125" spans="3:6" x14ac:dyDescent="0.25">
      <c r="C125" s="125" t="s">
        <v>109</v>
      </c>
      <c r="D125" s="122">
        <v>0.17</v>
      </c>
      <c r="E125" s="127" t="s">
        <v>217</v>
      </c>
      <c r="F125" s="119">
        <v>0.48</v>
      </c>
    </row>
    <row r="126" spans="3:6" x14ac:dyDescent="0.25">
      <c r="C126" s="125" t="s">
        <v>111</v>
      </c>
      <c r="D126" s="122">
        <v>0.26</v>
      </c>
      <c r="E126" s="127" t="s">
        <v>220</v>
      </c>
      <c r="F126" s="119">
        <v>0.64</v>
      </c>
    </row>
    <row r="127" spans="3:6" x14ac:dyDescent="0.25">
      <c r="C127" s="125" t="s">
        <v>136</v>
      </c>
      <c r="D127" s="122">
        <v>0.8</v>
      </c>
      <c r="E127" s="127" t="s">
        <v>223</v>
      </c>
      <c r="F127" s="119">
        <v>0.13</v>
      </c>
    </row>
    <row r="128" spans="3:6" x14ac:dyDescent="0.25">
      <c r="C128" s="125" t="s">
        <v>1</v>
      </c>
      <c r="D128" s="122">
        <v>0.28000000000000003</v>
      </c>
      <c r="E128" s="127" t="s">
        <v>226</v>
      </c>
      <c r="F128" s="119">
        <v>0.25</v>
      </c>
    </row>
    <row r="129" spans="3:6" x14ac:dyDescent="0.25">
      <c r="C129" s="124" t="s">
        <v>205</v>
      </c>
      <c r="D129" s="132"/>
      <c r="E129" s="127" t="s">
        <v>229</v>
      </c>
      <c r="F129" s="119">
        <v>0.12</v>
      </c>
    </row>
    <row r="130" spans="3:6" x14ac:dyDescent="0.25">
      <c r="C130" s="125" t="s">
        <v>208</v>
      </c>
      <c r="D130" s="122">
        <v>0.22</v>
      </c>
      <c r="E130" s="127" t="s">
        <v>31</v>
      </c>
      <c r="F130" s="119">
        <v>0.12</v>
      </c>
    </row>
    <row r="131" spans="3:6" x14ac:dyDescent="0.25">
      <c r="C131" s="125" t="s">
        <v>211</v>
      </c>
      <c r="D131" s="122">
        <v>0.38</v>
      </c>
      <c r="E131" s="127" t="s">
        <v>331</v>
      </c>
      <c r="F131" s="119">
        <v>0.28000000000000003</v>
      </c>
    </row>
    <row r="132" spans="3:6" x14ac:dyDescent="0.25">
      <c r="C132" s="134" t="s">
        <v>331</v>
      </c>
      <c r="D132" s="135">
        <v>0.28000000000000003</v>
      </c>
      <c r="E132" s="262"/>
      <c r="F132" s="227"/>
    </row>
    <row r="133" spans="3:6" x14ac:dyDescent="0.25">
      <c r="E133" s="123"/>
      <c r="F133" s="123"/>
    </row>
    <row r="134" spans="3:6" x14ac:dyDescent="0.25">
      <c r="E134" s="118"/>
      <c r="F134" s="117"/>
    </row>
    <row r="135" spans="3:6" x14ac:dyDescent="0.25">
      <c r="C135" s="660" t="s">
        <v>332</v>
      </c>
      <c r="D135" s="660"/>
      <c r="E135" s="660"/>
      <c r="F135" s="660"/>
    </row>
    <row r="136" spans="3:6" x14ac:dyDescent="0.25">
      <c r="C136" s="321"/>
      <c r="D136" s="321"/>
      <c r="E136" s="321"/>
      <c r="F136" s="321"/>
    </row>
    <row r="137" spans="3:6" x14ac:dyDescent="0.25">
      <c r="C137" s="661" t="s">
        <v>333</v>
      </c>
      <c r="D137" s="661"/>
      <c r="E137" s="661"/>
      <c r="F137" s="321"/>
    </row>
    <row r="138" spans="3:6" x14ac:dyDescent="0.25">
      <c r="C138" s="333" t="s">
        <v>334</v>
      </c>
      <c r="D138" s="333" t="s">
        <v>335</v>
      </c>
      <c r="E138" s="333" t="s">
        <v>336</v>
      </c>
    </row>
    <row r="139" spans="3:6" x14ac:dyDescent="0.25">
      <c r="C139" s="149" t="s">
        <v>337</v>
      </c>
      <c r="D139" s="147">
        <v>11532</v>
      </c>
      <c r="E139" s="148">
        <v>0.22970860000000001</v>
      </c>
    </row>
    <row r="140" spans="3:6" x14ac:dyDescent="0.25">
      <c r="C140" s="149" t="s">
        <v>338</v>
      </c>
      <c r="D140" s="147">
        <v>11532</v>
      </c>
      <c r="E140" s="148">
        <v>0.42325699999999999</v>
      </c>
    </row>
    <row r="141" spans="3:6" x14ac:dyDescent="0.25">
      <c r="C141" s="149" t="s">
        <v>339</v>
      </c>
      <c r="D141" s="147">
        <v>11532</v>
      </c>
      <c r="E141" s="148">
        <v>9.0877600000000003E-2</v>
      </c>
    </row>
    <row r="142" spans="3:6" x14ac:dyDescent="0.25">
      <c r="C142" s="149" t="s">
        <v>340</v>
      </c>
      <c r="D142" s="147">
        <v>11532</v>
      </c>
      <c r="E142" s="148">
        <v>0.32526880000000002</v>
      </c>
    </row>
    <row r="143" spans="3:6" ht="22.9" customHeight="1" x14ac:dyDescent="0.25">
      <c r="C143" s="149" t="s">
        <v>341</v>
      </c>
      <c r="D143" s="147">
        <v>11532</v>
      </c>
      <c r="E143" s="148">
        <v>0.1096948</v>
      </c>
    </row>
    <row r="144" spans="3:6" x14ac:dyDescent="0.25">
      <c r="C144" s="149" t="s">
        <v>342</v>
      </c>
      <c r="D144" s="147">
        <v>11532</v>
      </c>
      <c r="E144" s="148">
        <v>4.27506E-2</v>
      </c>
    </row>
    <row r="145" spans="3:5" x14ac:dyDescent="0.25">
      <c r="C145" s="149" t="s">
        <v>343</v>
      </c>
      <c r="D145" s="147">
        <v>11532</v>
      </c>
      <c r="E145" s="148">
        <v>2.1071800000000002E-2</v>
      </c>
    </row>
    <row r="146" spans="3:5" x14ac:dyDescent="0.25">
      <c r="C146" s="149" t="s">
        <v>344</v>
      </c>
      <c r="D146" s="147">
        <v>11532</v>
      </c>
      <c r="E146" s="148">
        <v>0.31122100000000003</v>
      </c>
    </row>
    <row r="147" spans="3:5" x14ac:dyDescent="0.25">
      <c r="C147" s="149" t="s">
        <v>345</v>
      </c>
      <c r="D147" s="147">
        <v>11532</v>
      </c>
      <c r="E147" s="148">
        <v>8.9750300000000005E-2</v>
      </c>
    </row>
    <row r="148" spans="3:5" x14ac:dyDescent="0.25">
      <c r="C148" s="149" t="s">
        <v>346</v>
      </c>
      <c r="D148" s="147">
        <v>11532</v>
      </c>
      <c r="E148" s="148">
        <v>0.1898196</v>
      </c>
    </row>
    <row r="149" spans="3:5" x14ac:dyDescent="0.25">
      <c r="C149" s="149" t="s">
        <v>347</v>
      </c>
      <c r="D149" s="147">
        <v>11532</v>
      </c>
      <c r="E149" s="148">
        <v>0.14134579999999999</v>
      </c>
    </row>
    <row r="150" spans="3:5" x14ac:dyDescent="0.25">
      <c r="C150" s="149" t="s">
        <v>348</v>
      </c>
      <c r="D150" s="147">
        <v>11532</v>
      </c>
      <c r="E150" s="148">
        <v>0.16432540000000001</v>
      </c>
    </row>
    <row r="151" spans="3:5" x14ac:dyDescent="0.25">
      <c r="C151" s="149" t="s">
        <v>349</v>
      </c>
      <c r="D151" s="147">
        <v>11532</v>
      </c>
      <c r="E151" s="148">
        <v>0.1508845</v>
      </c>
    </row>
    <row r="152" spans="3:5" x14ac:dyDescent="0.25">
      <c r="C152" s="149" t="s">
        <v>350</v>
      </c>
      <c r="D152" s="147">
        <v>11532</v>
      </c>
      <c r="E152" s="148">
        <v>6.6857399999999997E-2</v>
      </c>
    </row>
    <row r="153" spans="3:5" x14ac:dyDescent="0.25">
      <c r="C153" s="149" t="s">
        <v>351</v>
      </c>
      <c r="D153" s="147">
        <v>11532</v>
      </c>
      <c r="E153" s="148">
        <v>0.1079605</v>
      </c>
    </row>
    <row r="154" spans="3:5" x14ac:dyDescent="0.25">
      <c r="C154" s="149" t="s">
        <v>352</v>
      </c>
      <c r="D154" s="147">
        <v>11532</v>
      </c>
      <c r="E154" s="148">
        <v>0.1114291</v>
      </c>
    </row>
    <row r="155" spans="3:5" x14ac:dyDescent="0.25">
      <c r="C155" s="149" t="s">
        <v>353</v>
      </c>
      <c r="D155" s="147">
        <v>11532</v>
      </c>
      <c r="E155" s="148">
        <v>0.1899931</v>
      </c>
    </row>
    <row r="156" spans="3:5" x14ac:dyDescent="0.25">
      <c r="C156" s="149" t="s">
        <v>354</v>
      </c>
      <c r="D156" s="147">
        <v>11532</v>
      </c>
      <c r="E156" s="148">
        <v>0.18756500000000001</v>
      </c>
    </row>
    <row r="157" spans="3:5" x14ac:dyDescent="0.25">
      <c r="C157" s="149" t="s">
        <v>355</v>
      </c>
      <c r="D157" s="147">
        <v>11532</v>
      </c>
      <c r="E157" s="148">
        <v>5.79258E-2</v>
      </c>
    </row>
    <row r="158" spans="3:5" x14ac:dyDescent="0.25">
      <c r="C158" s="149" t="s">
        <v>356</v>
      </c>
      <c r="D158" s="147">
        <v>11532</v>
      </c>
      <c r="E158" s="148">
        <v>0.26396120000000001</v>
      </c>
    </row>
    <row r="159" spans="3:5" x14ac:dyDescent="0.25">
      <c r="C159" t="s">
        <v>332</v>
      </c>
    </row>
  </sheetData>
  <mergeCells count="16">
    <mergeCell ref="H6:K6"/>
    <mergeCell ref="C2:F2"/>
    <mergeCell ref="C3:F3"/>
    <mergeCell ref="D106:D108"/>
    <mergeCell ref="F106:F108"/>
    <mergeCell ref="C106:C108"/>
    <mergeCell ref="E106:E108"/>
    <mergeCell ref="C135:F135"/>
    <mergeCell ref="C33:F33"/>
    <mergeCell ref="C137:E137"/>
    <mergeCell ref="D77:D79"/>
    <mergeCell ref="D80:D85"/>
    <mergeCell ref="D86:D92"/>
    <mergeCell ref="D93:D98"/>
    <mergeCell ref="C115:E115"/>
    <mergeCell ref="C113:F113"/>
  </mergeCells>
  <pageMargins left="0.7" right="0.7" top="0.75" bottom="0.75" header="0.3" footer="0.3"/>
  <pageSetup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221"/>
  <sheetViews>
    <sheetView tabSelected="1" zoomScale="80" zoomScaleNormal="80" workbookViewId="0">
      <selection activeCell="Z52" sqref="Z52"/>
    </sheetView>
  </sheetViews>
  <sheetFormatPr defaultRowHeight="12.75" x14ac:dyDescent="0.2"/>
  <cols>
    <col min="1" max="1" width="9" style="370"/>
    <col min="2" max="2" width="18.125" style="370" customWidth="1"/>
    <col min="3" max="16" width="9" style="370"/>
    <col min="17" max="17" width="9.5" style="370" customWidth="1"/>
    <col min="18" max="18" width="18.625" style="370" customWidth="1"/>
    <col min="19" max="19" width="18" style="370" customWidth="1"/>
    <col min="20" max="20" width="14.375" style="370" customWidth="1"/>
    <col min="21" max="21" width="14.25" style="370" customWidth="1"/>
    <col min="22" max="22" width="11.75" style="370" customWidth="1"/>
    <col min="23" max="23" width="13.625" style="370" bestFit="1" customWidth="1"/>
    <col min="24" max="24" width="18" style="370" bestFit="1" customWidth="1"/>
    <col min="25" max="25" width="16" style="370" customWidth="1"/>
    <col min="26" max="26" width="15.625" style="370" customWidth="1"/>
    <col min="27" max="28" width="6.125" style="370" customWidth="1"/>
    <col min="29" max="16384" width="9" style="370"/>
  </cols>
  <sheetData>
    <row r="2" spans="2:20" ht="38.25" customHeight="1" x14ac:dyDescent="0.2">
      <c r="B2" s="713" t="s">
        <v>357</v>
      </c>
      <c r="C2" s="713"/>
      <c r="D2" s="713"/>
      <c r="E2" s="713"/>
      <c r="F2" s="713"/>
      <c r="G2" s="713"/>
      <c r="H2" s="713"/>
      <c r="I2" s="713"/>
      <c r="J2" s="713"/>
      <c r="K2" s="713"/>
      <c r="L2" s="713"/>
      <c r="M2" s="713"/>
      <c r="N2" s="398"/>
      <c r="O2" s="398"/>
      <c r="P2" s="398"/>
    </row>
    <row r="3" spans="2:20" ht="59.25" customHeight="1" x14ac:dyDescent="0.2">
      <c r="B3" s="714" t="s">
        <v>795</v>
      </c>
      <c r="C3" s="714"/>
      <c r="D3" s="714"/>
      <c r="E3" s="714"/>
      <c r="F3" s="714"/>
      <c r="G3" s="714"/>
      <c r="H3" s="714"/>
      <c r="I3" s="714"/>
      <c r="J3" s="714"/>
      <c r="K3" s="714"/>
      <c r="L3" s="714"/>
      <c r="M3" s="714"/>
      <c r="N3" s="399"/>
      <c r="O3" s="399"/>
      <c r="P3" s="399"/>
    </row>
    <row r="4" spans="2:20" x14ac:dyDescent="0.2">
      <c r="B4" s="400"/>
      <c r="C4" s="400"/>
      <c r="D4" s="400"/>
      <c r="E4" s="400"/>
      <c r="F4" s="400"/>
      <c r="G4" s="400"/>
      <c r="H4" s="400"/>
      <c r="I4" s="400"/>
      <c r="J4" s="400"/>
      <c r="K4" s="400"/>
      <c r="L4" s="400"/>
      <c r="M4" s="400"/>
      <c r="N4" s="400"/>
      <c r="O4" s="400"/>
      <c r="P4" s="400"/>
    </row>
    <row r="6" spans="2:20" ht="13.5" customHeight="1" x14ac:dyDescent="0.25">
      <c r="B6" s="690" t="s">
        <v>358</v>
      </c>
      <c r="C6" s="691"/>
      <c r="D6" s="691"/>
      <c r="E6" s="691"/>
      <c r="F6" s="691"/>
      <c r="G6" s="691"/>
      <c r="H6" s="691"/>
      <c r="I6" s="691"/>
      <c r="J6" s="691"/>
      <c r="K6" s="691"/>
      <c r="L6" s="691"/>
      <c r="M6" s="691"/>
      <c r="N6" s="691"/>
      <c r="O6" s="692"/>
      <c r="P6" s="401"/>
      <c r="Q6" s="402"/>
      <c r="R6" s="626" t="s">
        <v>359</v>
      </c>
      <c r="S6" s="627"/>
      <c r="T6" s="628"/>
    </row>
    <row r="7" spans="2:20" ht="44.25" customHeight="1" x14ac:dyDescent="0.2">
      <c r="B7" s="403" t="s">
        <v>360</v>
      </c>
      <c r="C7" s="424">
        <v>2010</v>
      </c>
      <c r="D7" s="424">
        <v>2011</v>
      </c>
      <c r="E7" s="424">
        <v>2012</v>
      </c>
      <c r="F7" s="424">
        <v>2013</v>
      </c>
      <c r="G7" s="424">
        <v>2014</v>
      </c>
      <c r="H7" s="424">
        <v>2015</v>
      </c>
      <c r="I7" s="424">
        <v>2016</v>
      </c>
      <c r="J7" s="424">
        <v>2017</v>
      </c>
      <c r="K7" s="424">
        <v>2018</v>
      </c>
      <c r="L7" s="424">
        <v>2019</v>
      </c>
      <c r="M7" s="424">
        <v>2020</v>
      </c>
      <c r="N7" s="424">
        <v>2021</v>
      </c>
      <c r="O7" s="424">
        <v>2022</v>
      </c>
      <c r="P7" s="404"/>
      <c r="Q7" s="404"/>
      <c r="R7" s="343"/>
      <c r="S7" s="344" t="s">
        <v>103</v>
      </c>
      <c r="T7" s="344" t="s">
        <v>104</v>
      </c>
    </row>
    <row r="8" spans="2:20" x14ac:dyDescent="0.2">
      <c r="B8" s="405" t="s">
        <v>237</v>
      </c>
      <c r="C8" s="384">
        <v>22702</v>
      </c>
      <c r="D8" s="384">
        <v>23632</v>
      </c>
      <c r="E8" s="384">
        <v>24609</v>
      </c>
      <c r="F8" s="384">
        <v>25529</v>
      </c>
      <c r="G8" s="384">
        <v>26324</v>
      </c>
      <c r="H8" s="384">
        <v>27245</v>
      </c>
      <c r="I8" s="384">
        <v>28102</v>
      </c>
      <c r="J8" s="384">
        <v>29275</v>
      </c>
      <c r="K8" s="384">
        <v>29924</v>
      </c>
      <c r="L8" s="384">
        <v>31077</v>
      </c>
      <c r="M8" s="384">
        <v>32847</v>
      </c>
      <c r="N8" s="384">
        <v>33756</v>
      </c>
      <c r="O8" s="384">
        <v>34791</v>
      </c>
      <c r="P8" s="406"/>
      <c r="Q8" s="407"/>
      <c r="R8" s="348" t="s">
        <v>361</v>
      </c>
      <c r="S8" s="349"/>
      <c r="T8" s="350"/>
    </row>
    <row r="9" spans="2:20" x14ac:dyDescent="0.2">
      <c r="B9" s="405" t="s">
        <v>240</v>
      </c>
      <c r="C9" s="384">
        <v>7173</v>
      </c>
      <c r="D9" s="384">
        <v>7488</v>
      </c>
      <c r="E9" s="384">
        <v>7914</v>
      </c>
      <c r="F9" s="384">
        <v>8335</v>
      </c>
      <c r="G9" s="384">
        <v>8806</v>
      </c>
      <c r="H9" s="384">
        <v>9302</v>
      </c>
      <c r="I9" s="384">
        <v>9796</v>
      </c>
      <c r="J9" s="384">
        <v>10392</v>
      </c>
      <c r="K9" s="384">
        <v>10828</v>
      </c>
      <c r="L9" s="384">
        <v>11575</v>
      </c>
      <c r="M9" s="384">
        <v>12721</v>
      </c>
      <c r="N9" s="384">
        <v>13485</v>
      </c>
      <c r="O9" s="384">
        <v>14338</v>
      </c>
      <c r="P9" s="406"/>
      <c r="Q9" s="407"/>
      <c r="R9" s="346" t="s">
        <v>362</v>
      </c>
      <c r="S9" s="347">
        <v>14.793572469921019</v>
      </c>
      <c r="T9" s="347">
        <v>50.495906546290001</v>
      </c>
    </row>
    <row r="10" spans="2:20" x14ac:dyDescent="0.2">
      <c r="B10" s="405" t="s">
        <v>242</v>
      </c>
      <c r="C10" s="384">
        <v>3335</v>
      </c>
      <c r="D10" s="384">
        <v>3477</v>
      </c>
      <c r="E10" s="384">
        <v>3565</v>
      </c>
      <c r="F10" s="384">
        <v>3719</v>
      </c>
      <c r="G10" s="384">
        <v>3836</v>
      </c>
      <c r="H10" s="384">
        <v>3999</v>
      </c>
      <c r="I10" s="384">
        <v>4104</v>
      </c>
      <c r="J10" s="384">
        <v>4164</v>
      </c>
      <c r="K10" s="384">
        <v>4298</v>
      </c>
      <c r="L10" s="384">
        <v>4493</v>
      </c>
      <c r="M10" s="384">
        <v>4841</v>
      </c>
      <c r="N10" s="384">
        <v>5033</v>
      </c>
      <c r="O10" s="384">
        <v>5222</v>
      </c>
      <c r="P10" s="406"/>
      <c r="Q10" s="407"/>
      <c r="R10" s="346" t="s">
        <v>363</v>
      </c>
      <c r="S10" s="347">
        <v>20.091840569999835</v>
      </c>
      <c r="T10" s="347">
        <v>49.504093453709999</v>
      </c>
    </row>
    <row r="11" spans="2:20" x14ac:dyDescent="0.2">
      <c r="B11" s="405" t="s">
        <v>245</v>
      </c>
      <c r="C11" s="385">
        <v>308</v>
      </c>
      <c r="D11" s="385">
        <v>312</v>
      </c>
      <c r="E11" s="385">
        <v>326</v>
      </c>
      <c r="F11" s="385">
        <v>344</v>
      </c>
      <c r="G11" s="385">
        <v>348</v>
      </c>
      <c r="H11" s="385">
        <v>349</v>
      </c>
      <c r="I11" s="385">
        <v>355</v>
      </c>
      <c r="J11" s="385">
        <v>362</v>
      </c>
      <c r="K11" s="385">
        <v>347</v>
      </c>
      <c r="L11" s="385">
        <v>373</v>
      </c>
      <c r="M11" s="385">
        <v>439</v>
      </c>
      <c r="N11" s="385">
        <v>446</v>
      </c>
      <c r="O11" s="385">
        <v>459</v>
      </c>
      <c r="P11" s="408"/>
      <c r="Q11" s="407"/>
      <c r="R11" s="348" t="s">
        <v>364</v>
      </c>
      <c r="S11" s="349"/>
      <c r="T11" s="350"/>
    </row>
    <row r="12" spans="2:20" x14ac:dyDescent="0.2">
      <c r="B12" s="405" t="s">
        <v>248</v>
      </c>
      <c r="C12" s="384">
        <v>1412</v>
      </c>
      <c r="D12" s="384">
        <v>1441</v>
      </c>
      <c r="E12" s="384">
        <v>1478</v>
      </c>
      <c r="F12" s="384">
        <v>1511</v>
      </c>
      <c r="G12" s="384">
        <v>1539</v>
      </c>
      <c r="H12" s="384">
        <v>1569</v>
      </c>
      <c r="I12" s="384">
        <v>1641</v>
      </c>
      <c r="J12" s="384">
        <v>1713</v>
      </c>
      <c r="K12" s="384">
        <v>1769</v>
      </c>
      <c r="L12" s="384">
        <v>1848</v>
      </c>
      <c r="M12" s="384">
        <v>1973</v>
      </c>
      <c r="N12" s="384">
        <v>2040</v>
      </c>
      <c r="O12" s="384">
        <v>2161</v>
      </c>
      <c r="P12" s="406"/>
      <c r="Q12" s="407"/>
      <c r="R12" s="346" t="s">
        <v>362</v>
      </c>
      <c r="S12" s="347">
        <v>14.593997630007014</v>
      </c>
      <c r="T12" s="347">
        <v>80.284114810859791</v>
      </c>
    </row>
    <row r="13" spans="2:20" x14ac:dyDescent="0.2">
      <c r="B13" s="405" t="s">
        <v>251</v>
      </c>
      <c r="C13" s="384">
        <v>2384</v>
      </c>
      <c r="D13" s="384">
        <v>2437</v>
      </c>
      <c r="E13" s="384">
        <v>2496</v>
      </c>
      <c r="F13" s="384">
        <v>2570</v>
      </c>
      <c r="G13" s="384">
        <v>2635</v>
      </c>
      <c r="H13" s="384">
        <v>2735</v>
      </c>
      <c r="I13" s="384">
        <v>2851</v>
      </c>
      <c r="J13" s="384">
        <v>3037</v>
      </c>
      <c r="K13" s="384">
        <v>3167</v>
      </c>
      <c r="L13" s="384">
        <v>3384</v>
      </c>
      <c r="M13" s="384">
        <v>3701</v>
      </c>
      <c r="N13" s="384">
        <v>3893</v>
      </c>
      <c r="O13" s="384">
        <v>4089</v>
      </c>
      <c r="P13" s="406"/>
      <c r="Q13" s="407"/>
      <c r="R13" s="346" t="s">
        <v>363</v>
      </c>
      <c r="S13" s="347">
        <v>28.909532563025209</v>
      </c>
      <c r="T13" s="347">
        <v>19.715885189140213</v>
      </c>
    </row>
    <row r="14" spans="2:20" x14ac:dyDescent="0.2">
      <c r="B14" s="405" t="s">
        <v>254</v>
      </c>
      <c r="C14" s="384">
        <v>1635</v>
      </c>
      <c r="D14" s="384">
        <v>1689</v>
      </c>
      <c r="E14" s="384">
        <v>1765</v>
      </c>
      <c r="F14" s="384">
        <v>1814</v>
      </c>
      <c r="G14" s="384">
        <v>1869</v>
      </c>
      <c r="H14" s="384">
        <v>1953</v>
      </c>
      <c r="I14" s="384">
        <v>1995</v>
      </c>
      <c r="J14" s="384">
        <v>2082</v>
      </c>
      <c r="K14" s="384">
        <v>2137</v>
      </c>
      <c r="L14" s="384">
        <v>2194</v>
      </c>
      <c r="M14" s="384">
        <v>2287</v>
      </c>
      <c r="N14" s="384">
        <v>2396</v>
      </c>
      <c r="O14" s="384">
        <v>2451</v>
      </c>
      <c r="P14" s="406"/>
      <c r="Q14" s="407"/>
      <c r="R14" s="348" t="s">
        <v>365</v>
      </c>
      <c r="S14" s="349"/>
      <c r="T14" s="350"/>
    </row>
    <row r="15" spans="2:20" x14ac:dyDescent="0.2">
      <c r="B15" s="405" t="s">
        <v>257</v>
      </c>
      <c r="C15" s="384">
        <v>1587</v>
      </c>
      <c r="D15" s="384">
        <v>1658</v>
      </c>
      <c r="E15" s="384">
        <v>1706</v>
      </c>
      <c r="F15" s="384">
        <v>1766</v>
      </c>
      <c r="G15" s="384">
        <v>1851</v>
      </c>
      <c r="H15" s="384">
        <v>1950</v>
      </c>
      <c r="I15" s="384">
        <v>2018</v>
      </c>
      <c r="J15" s="384">
        <v>2114</v>
      </c>
      <c r="K15" s="384">
        <v>2202</v>
      </c>
      <c r="L15" s="384">
        <v>2316</v>
      </c>
      <c r="M15" s="384">
        <v>2486</v>
      </c>
      <c r="N15" s="384">
        <v>2563</v>
      </c>
      <c r="O15" s="384">
        <v>2680</v>
      </c>
      <c r="P15" s="406"/>
      <c r="Q15" s="407"/>
      <c r="R15" s="346" t="s">
        <v>362</v>
      </c>
      <c r="S15" s="347">
        <v>18.384536837148147</v>
      </c>
      <c r="T15" s="347">
        <v>69.401352619486772</v>
      </c>
    </row>
    <row r="16" spans="2:20" x14ac:dyDescent="0.2">
      <c r="B16" s="405" t="s">
        <v>258</v>
      </c>
      <c r="C16" s="385">
        <v>698</v>
      </c>
      <c r="D16" s="385">
        <v>702</v>
      </c>
      <c r="E16" s="385">
        <v>729</v>
      </c>
      <c r="F16" s="385">
        <v>752</v>
      </c>
      <c r="G16" s="385">
        <v>756</v>
      </c>
      <c r="H16" s="385">
        <v>785</v>
      </c>
      <c r="I16" s="385">
        <v>785</v>
      </c>
      <c r="J16" s="385">
        <v>805</v>
      </c>
      <c r="K16" s="385">
        <v>811</v>
      </c>
      <c r="L16" s="385">
        <v>835</v>
      </c>
      <c r="M16" s="385">
        <v>868</v>
      </c>
      <c r="N16" s="385">
        <v>893</v>
      </c>
      <c r="O16" s="385">
        <v>939</v>
      </c>
      <c r="P16" s="408"/>
      <c r="Q16" s="407"/>
      <c r="R16" s="346" t="s">
        <v>363</v>
      </c>
      <c r="S16" s="347">
        <v>15.220655886800833</v>
      </c>
      <c r="T16" s="347">
        <v>30.598647380513217</v>
      </c>
    </row>
    <row r="17" spans="2:28" x14ac:dyDescent="0.2">
      <c r="B17" s="405" t="s">
        <v>259</v>
      </c>
      <c r="C17" s="384">
        <v>3414</v>
      </c>
      <c r="D17" s="384">
        <v>3430</v>
      </c>
      <c r="E17" s="384">
        <v>3437</v>
      </c>
      <c r="F17" s="384">
        <v>3500</v>
      </c>
      <c r="G17" s="384">
        <v>3570</v>
      </c>
      <c r="H17" s="384">
        <v>3589</v>
      </c>
      <c r="I17" s="384">
        <v>3607</v>
      </c>
      <c r="J17" s="384">
        <v>3636</v>
      </c>
      <c r="K17" s="384">
        <v>3722</v>
      </c>
      <c r="L17" s="384">
        <v>3785</v>
      </c>
      <c r="M17" s="384">
        <v>3819</v>
      </c>
      <c r="N17" s="384">
        <v>3945</v>
      </c>
      <c r="O17" s="384">
        <v>4045</v>
      </c>
      <c r="P17" s="406"/>
      <c r="Q17" s="407"/>
      <c r="R17" s="348" t="s">
        <v>366</v>
      </c>
      <c r="S17" s="349"/>
      <c r="T17" s="350"/>
    </row>
    <row r="18" spans="2:28" x14ac:dyDescent="0.2">
      <c r="B18" s="405" t="s">
        <v>331</v>
      </c>
      <c r="C18" s="386">
        <v>44648</v>
      </c>
      <c r="D18" s="386">
        <v>46266</v>
      </c>
      <c r="E18" s="386">
        <v>48025</v>
      </c>
      <c r="F18" s="386">
        <v>49840</v>
      </c>
      <c r="G18" s="386">
        <v>51534</v>
      </c>
      <c r="H18" s="386">
        <v>53476</v>
      </c>
      <c r="I18" s="386">
        <v>55254</v>
      </c>
      <c r="J18" s="386">
        <v>57580</v>
      </c>
      <c r="K18" s="386">
        <v>59205</v>
      </c>
      <c r="L18" s="386">
        <v>61880</v>
      </c>
      <c r="M18" s="386">
        <v>65982</v>
      </c>
      <c r="N18" s="386">
        <f>SUM(N8:N17)</f>
        <v>68450</v>
      </c>
      <c r="O18" s="386">
        <f>SUM(O8:O17)</f>
        <v>71175</v>
      </c>
      <c r="P18" s="409"/>
      <c r="Q18" s="407"/>
      <c r="R18" s="346" t="s">
        <v>362</v>
      </c>
      <c r="S18" s="347">
        <v>16.577315324080118</v>
      </c>
      <c r="T18" s="347">
        <v>95.458855127333919</v>
      </c>
    </row>
    <row r="19" spans="2:28" x14ac:dyDescent="0.2">
      <c r="B19" s="405"/>
      <c r="C19" s="384"/>
      <c r="D19" s="384"/>
      <c r="E19" s="384"/>
      <c r="F19" s="384"/>
      <c r="G19" s="384"/>
      <c r="H19" s="384"/>
      <c r="I19" s="384"/>
      <c r="J19" s="385"/>
      <c r="K19" s="385"/>
      <c r="L19" s="385"/>
      <c r="M19" s="385"/>
      <c r="N19" s="385"/>
      <c r="O19" s="385"/>
      <c r="P19" s="407"/>
      <c r="Q19" s="407"/>
      <c r="R19" s="346" t="s">
        <v>363</v>
      </c>
      <c r="S19" s="347">
        <v>35.055403142480493</v>
      </c>
      <c r="T19" s="347">
        <v>4.5411448726660844</v>
      </c>
    </row>
    <row r="20" spans="2:28" x14ac:dyDescent="0.2">
      <c r="B20" s="405" t="s">
        <v>193</v>
      </c>
      <c r="C20" s="384">
        <v>531170</v>
      </c>
      <c r="D20" s="384">
        <v>539910</v>
      </c>
      <c r="E20" s="384">
        <v>541638</v>
      </c>
      <c r="F20" s="384">
        <v>550222</v>
      </c>
      <c r="G20" s="384">
        <v>558773</v>
      </c>
      <c r="H20" s="384">
        <v>567291</v>
      </c>
      <c r="I20" s="384">
        <v>575700</v>
      </c>
      <c r="J20" s="384">
        <v>583400</v>
      </c>
      <c r="K20" s="388">
        <v>590100</v>
      </c>
      <c r="L20" s="388">
        <v>598000</v>
      </c>
      <c r="M20" s="388">
        <v>602500</v>
      </c>
      <c r="N20" s="388">
        <v>616500</v>
      </c>
      <c r="O20" s="388">
        <v>624900</v>
      </c>
      <c r="P20" s="410"/>
      <c r="Q20" s="407"/>
      <c r="R20" s="348" t="s">
        <v>367</v>
      </c>
      <c r="S20" s="349"/>
      <c r="T20" s="350"/>
    </row>
    <row r="21" spans="2:28" x14ac:dyDescent="0.2">
      <c r="B21" s="411" t="s">
        <v>368</v>
      </c>
      <c r="C21" s="426">
        <f>C18/C20*100</f>
        <v>8.4055951955117951</v>
      </c>
      <c r="D21" s="426">
        <f t="shared" ref="D21:M21" si="0">D18/D20*100</f>
        <v>8.5692059787742405</v>
      </c>
      <c r="E21" s="426">
        <f t="shared" si="0"/>
        <v>8.8666230951299578</v>
      </c>
      <c r="F21" s="426">
        <f t="shared" si="0"/>
        <v>9.0581619782560487</v>
      </c>
      <c r="G21" s="426">
        <f t="shared" si="0"/>
        <v>9.222707611140839</v>
      </c>
      <c r="H21" s="426">
        <f t="shared" si="0"/>
        <v>9.4265553305093857</v>
      </c>
      <c r="I21" s="426">
        <f t="shared" si="0"/>
        <v>9.5977071391349664</v>
      </c>
      <c r="J21" s="426">
        <f t="shared" si="0"/>
        <v>9.8697291738087074</v>
      </c>
      <c r="K21" s="426">
        <f t="shared" si="0"/>
        <v>10.033045246568378</v>
      </c>
      <c r="L21" s="426">
        <f t="shared" si="0"/>
        <v>10.347826086956522</v>
      </c>
      <c r="M21" s="426">
        <f t="shared" si="0"/>
        <v>10.95136929460581</v>
      </c>
      <c r="N21" s="426">
        <f t="shared" ref="N21:O21" si="1">N18/N20*100</f>
        <v>11.103000811030009</v>
      </c>
      <c r="O21" s="426">
        <f t="shared" si="1"/>
        <v>11.389822371579452</v>
      </c>
      <c r="P21" s="412"/>
      <c r="Q21" s="407"/>
      <c r="R21" s="346" t="s">
        <v>362</v>
      </c>
      <c r="S21" s="347">
        <v>17.061269017572826</v>
      </c>
      <c r="T21" s="347">
        <v>98.774876225609162</v>
      </c>
    </row>
    <row r="22" spans="2:28" x14ac:dyDescent="0.2">
      <c r="B22" s="370" t="s">
        <v>369</v>
      </c>
      <c r="L22" s="413"/>
      <c r="M22" s="413"/>
      <c r="N22" s="413"/>
      <c r="O22" s="413"/>
      <c r="P22" s="413"/>
      <c r="Q22" s="413"/>
      <c r="R22" s="346" t="s">
        <v>363</v>
      </c>
      <c r="S22" s="347">
        <v>46.051241415742204</v>
      </c>
      <c r="T22" s="347">
        <v>1.2251237743908359</v>
      </c>
    </row>
    <row r="23" spans="2:28" x14ac:dyDescent="0.2">
      <c r="B23" s="370" t="s">
        <v>370</v>
      </c>
      <c r="L23" s="413"/>
      <c r="M23" s="413"/>
      <c r="N23" s="413"/>
      <c r="O23" s="413"/>
      <c r="P23" s="413"/>
      <c r="Q23" s="413"/>
      <c r="R23" s="370" t="s">
        <v>138</v>
      </c>
    </row>
    <row r="24" spans="2:28" x14ac:dyDescent="0.2">
      <c r="B24" s="414" t="s">
        <v>371</v>
      </c>
      <c r="C24" s="415" t="s">
        <v>372</v>
      </c>
      <c r="D24" s="413"/>
      <c r="E24" s="413"/>
      <c r="F24" s="413"/>
      <c r="G24" s="413"/>
      <c r="H24" s="413"/>
      <c r="I24" s="413"/>
      <c r="J24" s="413"/>
      <c r="K24" s="413"/>
      <c r="L24" s="413"/>
      <c r="M24" s="413"/>
      <c r="N24" s="413"/>
      <c r="O24" s="413"/>
      <c r="P24" s="413"/>
      <c r="Q24" s="413"/>
      <c r="R24" s="370" t="s">
        <v>139</v>
      </c>
    </row>
    <row r="25" spans="2:28" x14ac:dyDescent="0.2">
      <c r="B25" s="416"/>
    </row>
    <row r="26" spans="2:28" ht="22.5" customHeight="1" x14ac:dyDescent="0.2">
      <c r="B26" s="718" t="s">
        <v>373</v>
      </c>
      <c r="C26" s="719"/>
      <c r="D26" s="719"/>
      <c r="E26" s="719"/>
      <c r="F26" s="719"/>
      <c r="G26" s="719"/>
      <c r="H26" s="719"/>
      <c r="I26" s="719"/>
      <c r="J26" s="719"/>
      <c r="K26" s="719"/>
      <c r="L26" s="719"/>
      <c r="M26" s="719"/>
      <c r="N26" s="719"/>
      <c r="O26" s="720"/>
      <c r="P26" s="401"/>
      <c r="Q26" s="401"/>
      <c r="R26" s="693" t="s">
        <v>375</v>
      </c>
      <c r="S26" s="694"/>
      <c r="T26" s="694"/>
      <c r="U26" s="694"/>
      <c r="V26" s="694"/>
      <c r="W26" s="694"/>
      <c r="X26" s="694"/>
      <c r="Y26" s="695"/>
      <c r="Z26" s="414"/>
      <c r="AA26" s="414"/>
      <c r="AB26" s="414"/>
    </row>
    <row r="27" spans="2:28" ht="25.5" x14ac:dyDescent="0.2">
      <c r="B27" s="417" t="s">
        <v>360</v>
      </c>
      <c r="C27" s="424">
        <v>2010</v>
      </c>
      <c r="D27" s="424">
        <v>2011</v>
      </c>
      <c r="E27" s="424">
        <v>2012</v>
      </c>
      <c r="F27" s="424">
        <v>2013</v>
      </c>
      <c r="G27" s="424">
        <v>2014</v>
      </c>
      <c r="H27" s="424">
        <v>2015</v>
      </c>
      <c r="I27" s="424">
        <v>2016</v>
      </c>
      <c r="J27" s="424">
        <v>2017</v>
      </c>
      <c r="K27" s="424">
        <v>2018</v>
      </c>
      <c r="L27" s="424">
        <v>2019</v>
      </c>
      <c r="M27" s="424">
        <v>2020</v>
      </c>
      <c r="N27" s="424">
        <v>2021</v>
      </c>
      <c r="O27" s="424">
        <v>2022</v>
      </c>
      <c r="P27" s="404"/>
      <c r="Q27" s="407"/>
      <c r="R27" s="418" t="s">
        <v>376</v>
      </c>
      <c r="S27" s="495">
        <v>2018</v>
      </c>
      <c r="T27" s="495">
        <v>2019</v>
      </c>
      <c r="U27" s="495">
        <v>2020</v>
      </c>
      <c r="V27" s="495">
        <v>2021</v>
      </c>
      <c r="W27" s="495">
        <v>2022</v>
      </c>
      <c r="X27" s="495">
        <v>2023</v>
      </c>
      <c r="Y27" s="496" t="s">
        <v>377</v>
      </c>
      <c r="Z27" s="414"/>
      <c r="AA27" s="414"/>
      <c r="AB27" s="414"/>
    </row>
    <row r="28" spans="2:28" ht="25.5" x14ac:dyDescent="0.2">
      <c r="B28" s="405" t="s">
        <v>237</v>
      </c>
      <c r="C28" s="384">
        <v>5946</v>
      </c>
      <c r="D28" s="384">
        <v>11267</v>
      </c>
      <c r="E28" s="384">
        <v>15802</v>
      </c>
      <c r="F28" s="384">
        <v>25595</v>
      </c>
      <c r="G28" s="384">
        <v>27859</v>
      </c>
      <c r="H28" s="384">
        <v>30322</v>
      </c>
      <c r="I28" s="384">
        <v>31429</v>
      </c>
      <c r="J28" s="384">
        <v>32233</v>
      </c>
      <c r="K28" s="384">
        <v>32798</v>
      </c>
      <c r="L28" s="384">
        <v>33383</v>
      </c>
      <c r="M28" s="384">
        <v>33796</v>
      </c>
      <c r="N28" s="384">
        <v>33065</v>
      </c>
      <c r="O28" s="384">
        <v>33792</v>
      </c>
      <c r="P28" s="406"/>
      <c r="Q28" s="407"/>
      <c r="R28" s="419" t="s">
        <v>378</v>
      </c>
      <c r="S28" s="384">
        <v>60578</v>
      </c>
      <c r="T28" s="384">
        <v>62482</v>
      </c>
      <c r="U28" s="384">
        <v>65878</v>
      </c>
      <c r="V28" s="384">
        <v>68450</v>
      </c>
      <c r="W28" s="384">
        <v>71175</v>
      </c>
      <c r="X28" s="384">
        <v>74595</v>
      </c>
      <c r="Y28" s="384">
        <v>75778</v>
      </c>
    </row>
    <row r="29" spans="2:28" x14ac:dyDescent="0.2">
      <c r="B29" s="405" t="s">
        <v>240</v>
      </c>
      <c r="C29" s="384">
        <v>2720</v>
      </c>
      <c r="D29" s="384">
        <v>6756</v>
      </c>
      <c r="E29" s="384">
        <v>9866</v>
      </c>
      <c r="F29" s="384">
        <v>16064</v>
      </c>
      <c r="G29" s="384">
        <v>17569</v>
      </c>
      <c r="H29" s="384">
        <v>19008</v>
      </c>
      <c r="I29" s="384">
        <v>19702</v>
      </c>
      <c r="J29" s="384">
        <v>20177</v>
      </c>
      <c r="K29" s="384">
        <v>20276</v>
      </c>
      <c r="L29" s="384">
        <v>20614</v>
      </c>
      <c r="M29" s="384">
        <v>21003</v>
      </c>
      <c r="N29" s="384">
        <v>20287</v>
      </c>
      <c r="O29" s="384">
        <v>20812</v>
      </c>
      <c r="P29" s="406"/>
      <c r="Q29" s="407"/>
      <c r="R29" s="419" t="s">
        <v>380</v>
      </c>
      <c r="S29" s="384">
        <v>90207</v>
      </c>
      <c r="T29" s="384">
        <v>90533</v>
      </c>
      <c r="U29" s="384">
        <v>91191</v>
      </c>
      <c r="V29" s="384">
        <v>88659</v>
      </c>
      <c r="W29" s="384">
        <v>87806</v>
      </c>
      <c r="X29" s="384">
        <v>89252</v>
      </c>
      <c r="Y29" s="384" t="s">
        <v>272</v>
      </c>
    </row>
    <row r="30" spans="2:28" ht="25.5" x14ac:dyDescent="0.2">
      <c r="B30" s="405" t="s">
        <v>242</v>
      </c>
      <c r="C30" s="384">
        <v>2483</v>
      </c>
      <c r="D30" s="384">
        <v>3307</v>
      </c>
      <c r="E30" s="384">
        <v>4044</v>
      </c>
      <c r="F30" s="384">
        <v>5092</v>
      </c>
      <c r="G30" s="384">
        <v>5025</v>
      </c>
      <c r="H30" s="384">
        <v>4983</v>
      </c>
      <c r="I30" s="384">
        <v>4890</v>
      </c>
      <c r="J30" s="384">
        <v>4797</v>
      </c>
      <c r="K30" s="384">
        <v>4735</v>
      </c>
      <c r="L30" s="384">
        <v>4641</v>
      </c>
      <c r="M30" s="384">
        <v>4557</v>
      </c>
      <c r="N30" s="384">
        <v>4404</v>
      </c>
      <c r="O30" s="384">
        <v>4474</v>
      </c>
      <c r="P30" s="406"/>
      <c r="Q30" s="407"/>
      <c r="R30" s="419" t="s">
        <v>381</v>
      </c>
      <c r="S30" s="384">
        <v>12791</v>
      </c>
      <c r="T30" s="384">
        <v>11166</v>
      </c>
      <c r="U30" s="384">
        <v>10095</v>
      </c>
      <c r="V30" s="384" t="s">
        <v>382</v>
      </c>
      <c r="W30" s="384" t="s">
        <v>383</v>
      </c>
      <c r="X30" s="384">
        <v>76480</v>
      </c>
      <c r="Y30" s="384">
        <v>68424</v>
      </c>
    </row>
    <row r="31" spans="2:28" ht="25.5" x14ac:dyDescent="0.2">
      <c r="B31" s="405" t="s">
        <v>245</v>
      </c>
      <c r="C31" s="385">
        <v>37</v>
      </c>
      <c r="D31" s="385">
        <v>66</v>
      </c>
      <c r="E31" s="385">
        <v>109</v>
      </c>
      <c r="F31" s="385">
        <v>190</v>
      </c>
      <c r="G31" s="385">
        <v>209</v>
      </c>
      <c r="H31" s="385">
        <v>220</v>
      </c>
      <c r="I31" s="385">
        <v>202</v>
      </c>
      <c r="J31" s="385">
        <v>172</v>
      </c>
      <c r="K31" s="385">
        <v>175</v>
      </c>
      <c r="L31" s="385">
        <v>179</v>
      </c>
      <c r="M31" s="385">
        <v>175</v>
      </c>
      <c r="N31" s="385">
        <v>161</v>
      </c>
      <c r="O31" s="385">
        <v>166</v>
      </c>
      <c r="P31" s="408"/>
      <c r="Q31" s="407"/>
      <c r="R31" s="419" t="s">
        <v>384</v>
      </c>
      <c r="S31" s="384">
        <v>12791</v>
      </c>
      <c r="T31" s="384">
        <v>11166</v>
      </c>
      <c r="U31" s="384">
        <v>10094</v>
      </c>
      <c r="V31" s="384">
        <v>10759</v>
      </c>
      <c r="W31" s="384">
        <v>13068</v>
      </c>
      <c r="X31" s="384">
        <v>13628</v>
      </c>
      <c r="Y31" s="384">
        <v>17440</v>
      </c>
    </row>
    <row r="32" spans="2:28" x14ac:dyDescent="0.2">
      <c r="B32" s="405" t="s">
        <v>248</v>
      </c>
      <c r="C32" s="385">
        <v>317</v>
      </c>
      <c r="D32" s="385">
        <v>660</v>
      </c>
      <c r="E32" s="385">
        <v>986</v>
      </c>
      <c r="F32" s="384">
        <v>1780</v>
      </c>
      <c r="G32" s="384">
        <v>1952</v>
      </c>
      <c r="H32" s="384">
        <v>2075</v>
      </c>
      <c r="I32" s="384">
        <v>1980</v>
      </c>
      <c r="J32" s="384">
        <v>2001</v>
      </c>
      <c r="K32" s="384">
        <v>2036</v>
      </c>
      <c r="L32" s="384">
        <v>2045</v>
      </c>
      <c r="M32" s="384">
        <v>2030</v>
      </c>
      <c r="N32" s="384">
        <v>1906</v>
      </c>
      <c r="O32" s="384">
        <v>1947</v>
      </c>
      <c r="P32" s="406"/>
      <c r="Q32" s="407"/>
      <c r="R32" s="420"/>
      <c r="S32" s="497"/>
      <c r="T32" s="497"/>
      <c r="U32" s="497"/>
      <c r="V32" s="497"/>
      <c r="W32" s="497"/>
      <c r="X32" s="497"/>
      <c r="Y32" s="497"/>
    </row>
    <row r="33" spans="1:26" ht="25.5" x14ac:dyDescent="0.25">
      <c r="B33" s="405" t="s">
        <v>251</v>
      </c>
      <c r="C33" s="385">
        <v>621</v>
      </c>
      <c r="D33" s="384">
        <v>1739</v>
      </c>
      <c r="E33" s="384">
        <v>2387</v>
      </c>
      <c r="F33" s="384">
        <v>3703</v>
      </c>
      <c r="G33" s="384">
        <v>3972</v>
      </c>
      <c r="H33" s="384">
        <v>4270</v>
      </c>
      <c r="I33" s="384">
        <v>4368</v>
      </c>
      <c r="J33" s="384">
        <v>4354</v>
      </c>
      <c r="K33" s="384">
        <v>4420</v>
      </c>
      <c r="L33" s="384">
        <v>4454</v>
      </c>
      <c r="M33" s="384">
        <v>4506</v>
      </c>
      <c r="N33" s="384">
        <v>4371</v>
      </c>
      <c r="O33" s="384">
        <v>4467</v>
      </c>
      <c r="P33" s="406"/>
      <c r="Q33" s="407"/>
      <c r="R33" s="419" t="s">
        <v>386</v>
      </c>
      <c r="S33" s="384">
        <v>70800</v>
      </c>
      <c r="T33" s="384">
        <v>73000</v>
      </c>
      <c r="U33" s="384">
        <v>66319</v>
      </c>
      <c r="V33" s="388">
        <v>77900</v>
      </c>
      <c r="W33" s="384">
        <v>84378</v>
      </c>
      <c r="X33" s="384">
        <v>84000</v>
      </c>
      <c r="Y33" s="384">
        <v>84000</v>
      </c>
      <c r="Z33" s="250"/>
    </row>
    <row r="34" spans="1:26" ht="75.75" customHeight="1" x14ac:dyDescent="0.2">
      <c r="B34" s="405" t="s">
        <v>254</v>
      </c>
      <c r="C34" s="384">
        <v>1221</v>
      </c>
      <c r="D34" s="384">
        <v>1544</v>
      </c>
      <c r="E34" s="384">
        <v>1984</v>
      </c>
      <c r="F34" s="384">
        <v>3322</v>
      </c>
      <c r="G34" s="384">
        <v>3482</v>
      </c>
      <c r="H34" s="384">
        <v>3352</v>
      </c>
      <c r="I34" s="384">
        <v>3287</v>
      </c>
      <c r="J34" s="384">
        <v>3029</v>
      </c>
      <c r="K34" s="384">
        <v>2995</v>
      </c>
      <c r="L34" s="384">
        <v>2952</v>
      </c>
      <c r="M34" s="384">
        <v>2813</v>
      </c>
      <c r="N34" s="384">
        <v>2588</v>
      </c>
      <c r="O34" s="384">
        <v>2638</v>
      </c>
      <c r="P34" s="406"/>
      <c r="Q34" s="407"/>
      <c r="R34" s="419" t="s">
        <v>387</v>
      </c>
      <c r="S34" s="498">
        <v>0.86</v>
      </c>
      <c r="T34" s="498">
        <v>0.86</v>
      </c>
      <c r="U34" s="498">
        <v>0.99</v>
      </c>
      <c r="V34" s="498">
        <v>0.88</v>
      </c>
      <c r="W34" s="498">
        <v>0.84</v>
      </c>
      <c r="X34" s="498">
        <f>(X28/X33)</f>
        <v>0.88803571428571426</v>
      </c>
      <c r="Y34" s="498">
        <f>(Y28/Y33)</f>
        <v>0.9021190476190476</v>
      </c>
    </row>
    <row r="35" spans="1:26" ht="25.5" x14ac:dyDescent="0.2">
      <c r="B35" s="405" t="s">
        <v>257</v>
      </c>
      <c r="C35" s="385">
        <v>961</v>
      </c>
      <c r="D35" s="384">
        <v>1680</v>
      </c>
      <c r="E35" s="384">
        <v>2676</v>
      </c>
      <c r="F35" s="384">
        <v>4577</v>
      </c>
      <c r="G35" s="384">
        <v>5072</v>
      </c>
      <c r="H35" s="384">
        <v>5430</v>
      </c>
      <c r="I35" s="384">
        <v>5733</v>
      </c>
      <c r="J35" s="384">
        <v>5761</v>
      </c>
      <c r="K35" s="384">
        <v>5917</v>
      </c>
      <c r="L35" s="384">
        <v>5870</v>
      </c>
      <c r="M35" s="384">
        <v>5975</v>
      </c>
      <c r="N35" s="384">
        <v>5716</v>
      </c>
      <c r="O35" s="384">
        <v>5863</v>
      </c>
      <c r="P35" s="406"/>
      <c r="Q35" s="407"/>
      <c r="R35" s="419" t="s">
        <v>388</v>
      </c>
      <c r="S35" s="384">
        <v>381641400</v>
      </c>
      <c r="T35" s="384">
        <v>393636600</v>
      </c>
      <c r="U35" s="384">
        <v>444676500</v>
      </c>
      <c r="V35" s="384">
        <v>735837500</v>
      </c>
      <c r="W35" s="384">
        <v>1032037500</v>
      </c>
      <c r="X35" s="384">
        <v>1329953575</v>
      </c>
      <c r="Y35" s="384">
        <v>795377350</v>
      </c>
    </row>
    <row r="36" spans="1:26" ht="25.5" x14ac:dyDescent="0.2">
      <c r="B36" s="405" t="s">
        <v>258</v>
      </c>
      <c r="C36" s="384">
        <v>1632</v>
      </c>
      <c r="D36" s="384">
        <v>2112</v>
      </c>
      <c r="E36" s="384">
        <v>2114</v>
      </c>
      <c r="F36" s="384">
        <v>3277</v>
      </c>
      <c r="G36" s="384">
        <v>3505</v>
      </c>
      <c r="H36" s="384">
        <v>3755</v>
      </c>
      <c r="I36" s="384">
        <v>3882</v>
      </c>
      <c r="J36" s="384">
        <v>3853</v>
      </c>
      <c r="K36" s="384">
        <v>3912</v>
      </c>
      <c r="L36" s="384">
        <v>3860</v>
      </c>
      <c r="M36" s="384">
        <v>3987</v>
      </c>
      <c r="N36" s="384">
        <v>3788</v>
      </c>
      <c r="O36" s="384">
        <v>3852</v>
      </c>
      <c r="P36" s="406"/>
      <c r="Q36" s="407"/>
      <c r="R36" s="419" t="s">
        <v>389</v>
      </c>
      <c r="S36" s="385">
        <v>167688</v>
      </c>
      <c r="T36" s="385">
        <v>168177</v>
      </c>
      <c r="U36" s="385">
        <v>167374</v>
      </c>
      <c r="V36" s="385">
        <v>170560</v>
      </c>
      <c r="W36" s="385">
        <v>169623</v>
      </c>
      <c r="X36" s="385">
        <v>200380</v>
      </c>
      <c r="Y36" s="385" t="s">
        <v>272</v>
      </c>
    </row>
    <row r="37" spans="1:26" ht="25.5" x14ac:dyDescent="0.2">
      <c r="B37" s="405" t="s">
        <v>259</v>
      </c>
      <c r="C37" s="384">
        <v>13283</v>
      </c>
      <c r="D37" s="384">
        <v>13414</v>
      </c>
      <c r="E37" s="384">
        <v>13098</v>
      </c>
      <c r="F37" s="384">
        <v>14373</v>
      </c>
      <c r="G37" s="384">
        <v>14079</v>
      </c>
      <c r="H37" s="384">
        <v>13805</v>
      </c>
      <c r="I37" s="384">
        <v>13394</v>
      </c>
      <c r="J37" s="384">
        <v>13142</v>
      </c>
      <c r="K37" s="384">
        <v>12943</v>
      </c>
      <c r="L37" s="384">
        <v>12535</v>
      </c>
      <c r="M37" s="384">
        <v>12349</v>
      </c>
      <c r="N37" s="384">
        <v>11629</v>
      </c>
      <c r="O37" s="384">
        <v>11848</v>
      </c>
      <c r="P37" s="406"/>
      <c r="Q37" s="407"/>
      <c r="R37" s="419" t="s">
        <v>389</v>
      </c>
      <c r="S37" s="498">
        <v>0.54</v>
      </c>
      <c r="T37" s="498">
        <v>0.54</v>
      </c>
      <c r="U37" s="498">
        <v>0.54</v>
      </c>
      <c r="V37" s="498">
        <v>0.52</v>
      </c>
      <c r="W37" s="498">
        <v>0.52</v>
      </c>
      <c r="X37" s="499">
        <f>(X29/X36)</f>
        <v>0.44541371394350732</v>
      </c>
      <c r="Y37" s="385" t="s">
        <v>272</v>
      </c>
    </row>
    <row r="38" spans="1:26" ht="15.75" x14ac:dyDescent="0.25">
      <c r="B38" s="405" t="s">
        <v>374</v>
      </c>
      <c r="C38" s="384">
        <v>29221</v>
      </c>
      <c r="D38" s="384">
        <v>42545</v>
      </c>
      <c r="E38" s="384">
        <v>53066</v>
      </c>
      <c r="F38" s="384">
        <v>77973</v>
      </c>
      <c r="G38" s="384">
        <v>82724</v>
      </c>
      <c r="H38" s="384">
        <v>87220</v>
      </c>
      <c r="I38" s="384">
        <v>88867</v>
      </c>
      <c r="J38" s="386">
        <v>89519</v>
      </c>
      <c r="K38" s="386">
        <v>90207</v>
      </c>
      <c r="L38" s="386">
        <v>90533</v>
      </c>
      <c r="M38" s="386">
        <v>91191</v>
      </c>
      <c r="N38" s="386">
        <f>SUM(N28:N37)</f>
        <v>87915</v>
      </c>
      <c r="O38" s="386">
        <f>SUM(O28:O37)</f>
        <v>89859</v>
      </c>
      <c r="P38" s="409"/>
      <c r="Q38" s="407"/>
      <c r="R38" s="370" t="s">
        <v>390</v>
      </c>
      <c r="S38" s="250"/>
    </row>
    <row r="39" spans="1:26" ht="15.75" x14ac:dyDescent="0.25">
      <c r="B39" s="405"/>
      <c r="C39" s="384"/>
      <c r="D39" s="384"/>
      <c r="E39" s="384"/>
      <c r="F39" s="384"/>
      <c r="G39" s="384"/>
      <c r="H39" s="384"/>
      <c r="I39" s="384"/>
      <c r="J39" s="385"/>
      <c r="K39" s="385"/>
      <c r="L39" s="385"/>
      <c r="M39" s="385"/>
      <c r="N39" s="385"/>
      <c r="O39" s="385"/>
      <c r="P39" s="407"/>
      <c r="Q39" s="407"/>
      <c r="R39" s="370" t="s">
        <v>391</v>
      </c>
      <c r="S39" s="250"/>
    </row>
    <row r="40" spans="1:26" ht="15.75" x14ac:dyDescent="0.25">
      <c r="B40" s="405" t="s">
        <v>193</v>
      </c>
      <c r="C40" s="384">
        <v>531170</v>
      </c>
      <c r="D40" s="384">
        <v>539910</v>
      </c>
      <c r="E40" s="384">
        <v>541638</v>
      </c>
      <c r="F40" s="384">
        <v>550222</v>
      </c>
      <c r="G40" s="384">
        <v>558773</v>
      </c>
      <c r="H40" s="384">
        <v>567291</v>
      </c>
      <c r="I40" s="384">
        <v>575700</v>
      </c>
      <c r="J40" s="384">
        <v>583400</v>
      </c>
      <c r="K40" s="388">
        <v>590100</v>
      </c>
      <c r="L40" s="388">
        <v>598000</v>
      </c>
      <c r="M40" s="388">
        <v>602500</v>
      </c>
      <c r="N40" s="388">
        <v>616500</v>
      </c>
      <c r="O40" s="388">
        <v>624900</v>
      </c>
      <c r="P40" s="410"/>
      <c r="Q40" s="407"/>
      <c r="R40" s="370" t="s">
        <v>392</v>
      </c>
      <c r="S40" s="369" t="s">
        <v>393</v>
      </c>
    </row>
    <row r="41" spans="1:26" x14ac:dyDescent="0.2">
      <c r="B41" s="411" t="s">
        <v>368</v>
      </c>
      <c r="C41" s="426">
        <f>C38/C40*100</f>
        <v>5.501251953235311</v>
      </c>
      <c r="D41" s="426">
        <f t="shared" ref="D41:M41" si="2">D38/D40*100</f>
        <v>7.880017039877016</v>
      </c>
      <c r="E41" s="426">
        <f t="shared" si="2"/>
        <v>9.7973185042408399</v>
      </c>
      <c r="F41" s="426">
        <f t="shared" si="2"/>
        <v>14.17118908367895</v>
      </c>
      <c r="G41" s="426">
        <f t="shared" si="2"/>
        <v>14.804580751038435</v>
      </c>
      <c r="H41" s="426">
        <f t="shared" si="2"/>
        <v>15.374825266045116</v>
      </c>
      <c r="I41" s="426">
        <f t="shared" si="2"/>
        <v>15.436338370679174</v>
      </c>
      <c r="J41" s="426">
        <f t="shared" si="2"/>
        <v>15.344360644497771</v>
      </c>
      <c r="K41" s="426">
        <f t="shared" si="2"/>
        <v>15.286731062531775</v>
      </c>
      <c r="L41" s="426">
        <f t="shared" si="2"/>
        <v>15.139297658862876</v>
      </c>
      <c r="M41" s="426">
        <f t="shared" si="2"/>
        <v>15.135435684647302</v>
      </c>
      <c r="N41" s="426">
        <f t="shared" ref="N41:O41" si="3">N38/N40*100</f>
        <v>14.260340632603407</v>
      </c>
      <c r="O41" s="426">
        <f t="shared" si="3"/>
        <v>14.379740758521365</v>
      </c>
      <c r="P41" s="412"/>
      <c r="Q41" s="407"/>
    </row>
    <row r="42" spans="1:26" ht="23.25" customHeight="1" x14ac:dyDescent="0.2">
      <c r="B42" s="370" t="s">
        <v>379</v>
      </c>
      <c r="L42" s="413"/>
      <c r="M42" s="413"/>
      <c r="N42" s="413"/>
      <c r="O42" s="413"/>
      <c r="P42" s="413"/>
      <c r="Q42" s="413"/>
    </row>
    <row r="43" spans="1:26" x14ac:dyDescent="0.2">
      <c r="B43" s="370" t="s">
        <v>370</v>
      </c>
      <c r="L43" s="413"/>
      <c r="M43" s="413"/>
      <c r="N43" s="413"/>
      <c r="O43" s="413"/>
      <c r="P43" s="413"/>
    </row>
    <row r="44" spans="1:26" x14ac:dyDescent="0.2">
      <c r="A44" s="413"/>
      <c r="B44" s="414" t="s">
        <v>371</v>
      </c>
      <c r="C44" s="415" t="s">
        <v>372</v>
      </c>
      <c r="D44" s="413"/>
      <c r="E44" s="413"/>
      <c r="F44" s="413"/>
      <c r="G44" s="413"/>
      <c r="H44" s="413"/>
      <c r="I44" s="413"/>
      <c r="J44" s="413"/>
      <c r="K44" s="413"/>
      <c r="L44" s="413"/>
      <c r="M44" s="413"/>
      <c r="N44" s="413"/>
      <c r="O44" s="413"/>
      <c r="P44" s="413"/>
    </row>
    <row r="45" spans="1:26" x14ac:dyDescent="0.2">
      <c r="B45" s="413"/>
    </row>
    <row r="46" spans="1:26" x14ac:dyDescent="0.2">
      <c r="B46" s="721" t="s">
        <v>385</v>
      </c>
      <c r="C46" s="721"/>
      <c r="D46" s="721"/>
      <c r="E46" s="721"/>
      <c r="F46" s="721"/>
      <c r="G46" s="721"/>
      <c r="H46" s="721"/>
      <c r="I46" s="721"/>
      <c r="J46" s="721"/>
      <c r="K46" s="721"/>
      <c r="L46" s="721"/>
      <c r="M46" s="721"/>
      <c r="N46" s="721"/>
      <c r="O46" s="421"/>
      <c r="P46" s="421"/>
      <c r="Q46" s="421"/>
      <c r="R46" s="833" t="s">
        <v>836</v>
      </c>
      <c r="S46" s="833"/>
      <c r="T46" s="833"/>
      <c r="U46" s="833"/>
      <c r="V46" s="833"/>
      <c r="W46" s="833"/>
      <c r="X46" s="833"/>
      <c r="Y46" s="833"/>
      <c r="Z46" s="833"/>
    </row>
    <row r="47" spans="1:26" ht="25.5" x14ac:dyDescent="0.2">
      <c r="B47" s="422" t="s">
        <v>360</v>
      </c>
      <c r="C47" s="423">
        <v>2010</v>
      </c>
      <c r="D47" s="423">
        <v>2011</v>
      </c>
      <c r="E47" s="423">
        <v>2012</v>
      </c>
      <c r="F47" s="423">
        <v>2013</v>
      </c>
      <c r="G47" s="423">
        <v>2014</v>
      </c>
      <c r="H47" s="423">
        <v>2015</v>
      </c>
      <c r="I47" s="423">
        <v>2016</v>
      </c>
      <c r="J47" s="423">
        <v>2017</v>
      </c>
      <c r="K47" s="423">
        <v>2018</v>
      </c>
      <c r="L47" s="423">
        <v>2019</v>
      </c>
      <c r="M47" s="423">
        <v>2020</v>
      </c>
      <c r="N47" s="424">
        <v>2021</v>
      </c>
      <c r="R47" s="418" t="s">
        <v>828</v>
      </c>
      <c r="S47" s="495">
        <v>2018</v>
      </c>
      <c r="T47" s="495">
        <v>2019</v>
      </c>
      <c r="U47" s="495">
        <v>2020</v>
      </c>
      <c r="V47" s="495">
        <v>2021</v>
      </c>
      <c r="W47" s="495">
        <v>2022</v>
      </c>
      <c r="X47" s="495">
        <v>2023</v>
      </c>
      <c r="Y47" s="495">
        <v>2024</v>
      </c>
      <c r="Z47" s="495" t="s">
        <v>829</v>
      </c>
    </row>
    <row r="48" spans="1:26" ht="25.5" x14ac:dyDescent="0.2">
      <c r="B48" s="405" t="s">
        <v>237</v>
      </c>
      <c r="C48" s="384">
        <v>63049</v>
      </c>
      <c r="D48" s="384">
        <v>56220</v>
      </c>
      <c r="E48" s="384">
        <v>43992</v>
      </c>
      <c r="F48" s="384">
        <v>24338</v>
      </c>
      <c r="G48" s="384">
        <v>25822</v>
      </c>
      <c r="H48" s="384">
        <v>9280</v>
      </c>
      <c r="I48" s="425"/>
      <c r="J48" s="385">
        <v>70780</v>
      </c>
      <c r="K48" s="385">
        <v>69204</v>
      </c>
      <c r="L48" s="385">
        <v>31269</v>
      </c>
      <c r="M48" s="385">
        <v>87325</v>
      </c>
      <c r="N48" s="385">
        <v>84338</v>
      </c>
      <c r="R48" s="419" t="s">
        <v>378</v>
      </c>
      <c r="S48" s="384">
        <v>525</v>
      </c>
      <c r="T48" s="384">
        <v>525</v>
      </c>
      <c r="U48" s="384">
        <v>750</v>
      </c>
      <c r="V48" s="384">
        <v>1000</v>
      </c>
      <c r="W48" s="384">
        <v>1250</v>
      </c>
      <c r="X48" s="384">
        <v>1750</v>
      </c>
      <c r="Y48" s="384">
        <v>1750</v>
      </c>
      <c r="Z48" s="384">
        <v>2250</v>
      </c>
    </row>
    <row r="49" spans="2:26" x14ac:dyDescent="0.2">
      <c r="B49" s="405" t="s">
        <v>240</v>
      </c>
      <c r="C49" s="384">
        <v>67383</v>
      </c>
      <c r="D49" s="384">
        <v>65004</v>
      </c>
      <c r="E49" s="384">
        <v>49753</v>
      </c>
      <c r="F49" s="384">
        <v>49904</v>
      </c>
      <c r="G49" s="384">
        <v>37920</v>
      </c>
      <c r="H49" s="384">
        <v>20185</v>
      </c>
      <c r="I49" s="425"/>
      <c r="J49" s="385">
        <v>47500</v>
      </c>
      <c r="K49" s="385">
        <v>47216</v>
      </c>
      <c r="L49" s="385">
        <v>25673</v>
      </c>
      <c r="M49" s="385">
        <v>60361</v>
      </c>
      <c r="N49" s="385">
        <v>60340</v>
      </c>
      <c r="R49" s="419" t="s">
        <v>380</v>
      </c>
      <c r="S49" s="384">
        <v>50</v>
      </c>
      <c r="T49" s="384">
        <v>50</v>
      </c>
      <c r="U49" s="384">
        <v>75</v>
      </c>
      <c r="V49" s="384">
        <v>125</v>
      </c>
      <c r="W49" s="384">
        <v>125</v>
      </c>
      <c r="X49" s="384">
        <v>200</v>
      </c>
      <c r="Y49" s="384">
        <v>200</v>
      </c>
      <c r="Z49" s="384">
        <v>200</v>
      </c>
    </row>
    <row r="50" spans="2:26" ht="25.5" x14ac:dyDescent="0.2">
      <c r="B50" s="405" t="s">
        <v>242</v>
      </c>
      <c r="C50" s="384">
        <v>17506</v>
      </c>
      <c r="D50" s="384">
        <v>16906</v>
      </c>
      <c r="E50" s="384">
        <v>16878</v>
      </c>
      <c r="F50" s="384">
        <v>12708</v>
      </c>
      <c r="G50" s="384">
        <v>10516</v>
      </c>
      <c r="H50" s="384">
        <v>4236</v>
      </c>
      <c r="I50" s="425"/>
      <c r="J50" s="385">
        <v>13128</v>
      </c>
      <c r="K50" s="385">
        <v>13569</v>
      </c>
      <c r="L50" s="385">
        <v>9225</v>
      </c>
      <c r="M50" s="385">
        <v>17847</v>
      </c>
      <c r="N50" s="385">
        <v>18395</v>
      </c>
      <c r="R50" s="419" t="s">
        <v>381</v>
      </c>
      <c r="S50" s="384">
        <v>33</v>
      </c>
      <c r="T50" s="384">
        <v>33</v>
      </c>
      <c r="U50" s="384">
        <v>500</v>
      </c>
      <c r="V50" s="384">
        <v>1000</v>
      </c>
      <c r="W50" s="384">
        <v>1250</v>
      </c>
      <c r="X50" s="384">
        <v>1750</v>
      </c>
      <c r="Y50" s="384">
        <v>1750</v>
      </c>
      <c r="Z50" s="384">
        <v>1750</v>
      </c>
    </row>
    <row r="51" spans="2:26" ht="25.5" x14ac:dyDescent="0.2">
      <c r="B51" s="405" t="s">
        <v>245</v>
      </c>
      <c r="C51" s="385">
        <v>764</v>
      </c>
      <c r="D51" s="385">
        <v>617</v>
      </c>
      <c r="E51" s="385">
        <v>361</v>
      </c>
      <c r="F51" s="385">
        <v>213</v>
      </c>
      <c r="G51" s="385">
        <v>329</v>
      </c>
      <c r="H51" s="385">
        <v>55</v>
      </c>
      <c r="I51" s="425"/>
      <c r="J51" s="385">
        <v>630</v>
      </c>
      <c r="K51" s="385">
        <v>653</v>
      </c>
      <c r="L51" s="385">
        <v>382</v>
      </c>
      <c r="M51" s="385">
        <v>786</v>
      </c>
      <c r="N51" s="385">
        <v>777</v>
      </c>
      <c r="R51" s="419" t="s">
        <v>384</v>
      </c>
      <c r="S51" s="384">
        <v>325</v>
      </c>
      <c r="T51" s="384">
        <v>325</v>
      </c>
      <c r="U51" s="384">
        <v>500</v>
      </c>
      <c r="V51" s="384">
        <v>750</v>
      </c>
      <c r="W51" s="384">
        <v>1750</v>
      </c>
      <c r="X51" s="384">
        <v>2500</v>
      </c>
      <c r="Y51" s="384">
        <v>2500</v>
      </c>
      <c r="Z51" s="384">
        <v>2750</v>
      </c>
    </row>
    <row r="52" spans="2:26" x14ac:dyDescent="0.2">
      <c r="B52" s="405" t="s">
        <v>248</v>
      </c>
      <c r="C52" s="384">
        <v>5208</v>
      </c>
      <c r="D52" s="384">
        <v>5121</v>
      </c>
      <c r="E52" s="384">
        <v>6223</v>
      </c>
      <c r="F52" s="384">
        <v>3901</v>
      </c>
      <c r="G52" s="384">
        <v>3517</v>
      </c>
      <c r="H52" s="384">
        <v>1529</v>
      </c>
      <c r="I52" s="425"/>
      <c r="J52" s="385">
        <v>5320</v>
      </c>
      <c r="K52" s="385">
        <v>5753</v>
      </c>
      <c r="L52" s="385">
        <v>3539</v>
      </c>
      <c r="M52" s="385">
        <v>6673</v>
      </c>
      <c r="N52" s="385">
        <v>6491</v>
      </c>
      <c r="R52" s="492" t="s">
        <v>830</v>
      </c>
      <c r="S52" s="832">
        <v>7.4850000000000003</v>
      </c>
      <c r="T52" s="832">
        <v>7.52</v>
      </c>
      <c r="U52" s="832">
        <v>7.52</v>
      </c>
      <c r="V52" s="832">
        <v>14.29</v>
      </c>
      <c r="W52" s="832">
        <v>21.3</v>
      </c>
      <c r="X52" s="832">
        <v>36.893999999999998</v>
      </c>
      <c r="Y52" s="832">
        <v>33.363999999999997</v>
      </c>
      <c r="Z52" s="832">
        <v>36.091000000000001</v>
      </c>
    </row>
    <row r="53" spans="2:26" ht="38.25" x14ac:dyDescent="0.2">
      <c r="B53" s="405" t="s">
        <v>251</v>
      </c>
      <c r="C53" s="384">
        <v>10259</v>
      </c>
      <c r="D53" s="384">
        <v>9731</v>
      </c>
      <c r="E53" s="384">
        <v>10843</v>
      </c>
      <c r="F53" s="384">
        <v>10420</v>
      </c>
      <c r="G53" s="384">
        <v>11466</v>
      </c>
      <c r="H53" s="384">
        <v>10006</v>
      </c>
      <c r="I53" s="425"/>
      <c r="J53" s="385">
        <v>10507</v>
      </c>
      <c r="K53" s="385">
        <v>10658</v>
      </c>
      <c r="L53" s="385">
        <v>6574</v>
      </c>
      <c r="M53" s="385">
        <v>13785</v>
      </c>
      <c r="N53" s="385">
        <v>13725</v>
      </c>
      <c r="R53" s="835" t="s">
        <v>831</v>
      </c>
      <c r="S53" s="836">
        <v>850</v>
      </c>
      <c r="T53" s="836">
        <v>1248</v>
      </c>
      <c r="U53" s="836">
        <v>2081</v>
      </c>
      <c r="V53" s="836">
        <v>3365</v>
      </c>
      <c r="W53" s="836">
        <v>5428</v>
      </c>
      <c r="X53" s="837">
        <v>7396</v>
      </c>
      <c r="Y53" s="837">
        <v>7336.919365079365</v>
      </c>
      <c r="Z53" s="837">
        <v>7336.919365079365</v>
      </c>
    </row>
    <row r="54" spans="2:26" ht="25.5" x14ac:dyDescent="0.2">
      <c r="B54" s="405" t="s">
        <v>254</v>
      </c>
      <c r="C54" s="384">
        <v>7520</v>
      </c>
      <c r="D54" s="384">
        <v>5605</v>
      </c>
      <c r="E54" s="384">
        <v>4767</v>
      </c>
      <c r="F54" s="384">
        <v>2752</v>
      </c>
      <c r="G54" s="384">
        <v>3900</v>
      </c>
      <c r="H54" s="384">
        <v>1126</v>
      </c>
      <c r="I54" s="425"/>
      <c r="J54" s="385">
        <v>6280</v>
      </c>
      <c r="K54" s="385">
        <v>6748</v>
      </c>
      <c r="L54" s="385">
        <v>3445</v>
      </c>
      <c r="M54" s="385">
        <v>7581</v>
      </c>
      <c r="N54" s="385">
        <v>6944</v>
      </c>
      <c r="R54" s="418" t="s">
        <v>832</v>
      </c>
      <c r="S54" s="495">
        <v>2018</v>
      </c>
      <c r="T54" s="495">
        <v>2019</v>
      </c>
      <c r="U54" s="495">
        <v>2020</v>
      </c>
      <c r="V54" s="495">
        <v>2021</v>
      </c>
      <c r="W54" s="495">
        <v>2022</v>
      </c>
      <c r="X54" s="495">
        <v>2023</v>
      </c>
      <c r="Y54" s="495">
        <v>2024</v>
      </c>
      <c r="Z54" s="495" t="s">
        <v>829</v>
      </c>
    </row>
    <row r="55" spans="2:26" ht="25.5" x14ac:dyDescent="0.2">
      <c r="B55" s="405" t="s">
        <v>257</v>
      </c>
      <c r="C55" s="384">
        <v>8025</v>
      </c>
      <c r="D55" s="384">
        <v>7958</v>
      </c>
      <c r="E55" s="384">
        <v>10702</v>
      </c>
      <c r="F55" s="384">
        <v>5206</v>
      </c>
      <c r="G55" s="384">
        <v>5497</v>
      </c>
      <c r="H55" s="384">
        <v>1040</v>
      </c>
      <c r="I55" s="425"/>
      <c r="J55" s="385">
        <v>12444</v>
      </c>
      <c r="K55" s="385">
        <v>12358</v>
      </c>
      <c r="L55" s="385">
        <v>5718</v>
      </c>
      <c r="M55" s="385">
        <v>15437</v>
      </c>
      <c r="N55" s="385">
        <v>16068</v>
      </c>
      <c r="R55" s="419" t="s">
        <v>378</v>
      </c>
      <c r="S55" s="384">
        <f t="shared" ref="S55:Z55" si="4">S48/S52</f>
        <v>70.140280561122239</v>
      </c>
      <c r="T55" s="384">
        <f t="shared" si="4"/>
        <v>69.813829787234042</v>
      </c>
      <c r="U55" s="384">
        <f t="shared" si="4"/>
        <v>99.7340425531915</v>
      </c>
      <c r="V55" s="384">
        <f t="shared" si="4"/>
        <v>69.979006298110576</v>
      </c>
      <c r="W55" s="384">
        <f t="shared" si="4"/>
        <v>58.685446009389672</v>
      </c>
      <c r="X55" s="384">
        <f t="shared" si="4"/>
        <v>47.433186968070693</v>
      </c>
      <c r="Y55" s="384">
        <f t="shared" si="4"/>
        <v>52.45174439515646</v>
      </c>
      <c r="Z55" s="384">
        <f t="shared" si="4"/>
        <v>62.342412235737442</v>
      </c>
    </row>
    <row r="56" spans="2:26" x14ac:dyDescent="0.2">
      <c r="B56" s="405" t="s">
        <v>258</v>
      </c>
      <c r="C56" s="385">
        <v>612</v>
      </c>
      <c r="D56" s="385">
        <v>577</v>
      </c>
      <c r="E56" s="384">
        <v>1035</v>
      </c>
      <c r="F56" s="385">
        <v>926</v>
      </c>
      <c r="G56" s="385">
        <v>745</v>
      </c>
      <c r="H56" s="385">
        <v>102</v>
      </c>
      <c r="I56" s="425"/>
      <c r="J56" s="385">
        <v>6689</v>
      </c>
      <c r="K56" s="385">
        <v>6828</v>
      </c>
      <c r="L56" s="385">
        <v>3030</v>
      </c>
      <c r="M56" s="385">
        <v>8101</v>
      </c>
      <c r="N56" s="385">
        <v>7845</v>
      </c>
      <c r="R56" s="419" t="s">
        <v>380</v>
      </c>
      <c r="S56" s="384">
        <f t="shared" ref="S56:Z56" si="5">S49/S52</f>
        <v>6.6800267201068797</v>
      </c>
      <c r="T56" s="384">
        <f t="shared" si="5"/>
        <v>6.6489361702127665</v>
      </c>
      <c r="U56" s="384">
        <f t="shared" si="5"/>
        <v>9.9734042553191493</v>
      </c>
      <c r="V56" s="384">
        <f t="shared" si="5"/>
        <v>8.747375787263822</v>
      </c>
      <c r="W56" s="384">
        <f t="shared" si="5"/>
        <v>5.868544600938967</v>
      </c>
      <c r="X56" s="384">
        <f t="shared" si="5"/>
        <v>5.4209356534937934</v>
      </c>
      <c r="Y56" s="384">
        <f t="shared" si="5"/>
        <v>5.9944850737321671</v>
      </c>
      <c r="Z56" s="384">
        <f t="shared" si="5"/>
        <v>5.5415477542877722</v>
      </c>
    </row>
    <row r="57" spans="2:26" ht="25.5" x14ac:dyDescent="0.2">
      <c r="B57" s="405" t="s">
        <v>259</v>
      </c>
      <c r="C57" s="385">
        <v>656</v>
      </c>
      <c r="D57" s="385">
        <v>659</v>
      </c>
      <c r="E57" s="385">
        <v>759</v>
      </c>
      <c r="F57" s="385">
        <v>509</v>
      </c>
      <c r="G57" s="385">
        <v>346</v>
      </c>
      <c r="H57" s="385">
        <v>78</v>
      </c>
      <c r="I57" s="425"/>
      <c r="J57" s="385">
        <v>15621</v>
      </c>
      <c r="K57" s="385">
        <v>16345</v>
      </c>
      <c r="L57" s="385">
        <v>8697</v>
      </c>
      <c r="M57" s="385">
        <v>19494</v>
      </c>
      <c r="N57" s="385">
        <v>19040</v>
      </c>
      <c r="R57" s="419" t="s">
        <v>381</v>
      </c>
      <c r="S57" s="384">
        <f t="shared" ref="S57:Z57" si="6">S50/S52</f>
        <v>4.408817635270541</v>
      </c>
      <c r="T57" s="384">
        <f t="shared" si="6"/>
        <v>4.3882978723404253</v>
      </c>
      <c r="U57" s="384">
        <f t="shared" si="6"/>
        <v>66.489361702127667</v>
      </c>
      <c r="V57" s="384">
        <f t="shared" si="6"/>
        <v>69.979006298110576</v>
      </c>
      <c r="W57" s="384">
        <f t="shared" si="6"/>
        <v>58.685446009389672</v>
      </c>
      <c r="X57" s="384">
        <f t="shared" si="6"/>
        <v>47.433186968070693</v>
      </c>
      <c r="Y57" s="384">
        <f t="shared" si="6"/>
        <v>52.45174439515646</v>
      </c>
      <c r="Z57" s="384">
        <f t="shared" si="6"/>
        <v>48.488542850018007</v>
      </c>
    </row>
    <row r="58" spans="2:26" ht="25.5" x14ac:dyDescent="0.2">
      <c r="B58" s="405" t="s">
        <v>374</v>
      </c>
      <c r="C58" s="384">
        <v>180982</v>
      </c>
      <c r="D58" s="384">
        <v>168398</v>
      </c>
      <c r="E58" s="384">
        <v>145313</v>
      </c>
      <c r="F58" s="384">
        <v>110877</v>
      </c>
      <c r="G58" s="384">
        <v>100058</v>
      </c>
      <c r="H58" s="384">
        <v>47737</v>
      </c>
      <c r="I58" s="425"/>
      <c r="J58" s="385">
        <v>188899</v>
      </c>
      <c r="K58" s="385">
        <v>189332</v>
      </c>
      <c r="L58" s="385">
        <v>97552</v>
      </c>
      <c r="M58" s="385">
        <v>237390</v>
      </c>
      <c r="N58" s="385">
        <v>233963</v>
      </c>
      <c r="R58" s="419" t="s">
        <v>384</v>
      </c>
      <c r="S58" s="384">
        <f t="shared" ref="S58:Z58" si="7">S51/S52</f>
        <v>43.420173680694724</v>
      </c>
      <c r="T58" s="384">
        <f t="shared" si="7"/>
        <v>43.218085106382979</v>
      </c>
      <c r="U58" s="384">
        <f t="shared" si="7"/>
        <v>66.489361702127667</v>
      </c>
      <c r="V58" s="384">
        <f t="shared" si="7"/>
        <v>52.484254723582929</v>
      </c>
      <c r="W58" s="384">
        <f t="shared" si="7"/>
        <v>82.159624413145536</v>
      </c>
      <c r="X58" s="384">
        <f t="shared" si="7"/>
        <v>67.761695668672417</v>
      </c>
      <c r="Y58" s="384">
        <f t="shared" si="7"/>
        <v>74.931063421652084</v>
      </c>
      <c r="Z58" s="384">
        <f t="shared" si="7"/>
        <v>76.196281621456876</v>
      </c>
    </row>
    <row r="59" spans="2:26" x14ac:dyDescent="0.2">
      <c r="B59" s="405"/>
      <c r="C59" s="384"/>
      <c r="D59" s="384"/>
      <c r="E59" s="384"/>
      <c r="F59" s="384"/>
      <c r="G59" s="384"/>
      <c r="H59" s="384"/>
      <c r="I59" s="385"/>
      <c r="J59" s="385"/>
      <c r="K59" s="385"/>
      <c r="L59" s="385"/>
      <c r="M59" s="385"/>
      <c r="N59" s="385"/>
      <c r="R59" s="830" t="s">
        <v>833</v>
      </c>
      <c r="S59" s="831">
        <f t="shared" ref="S59:Z59" si="8">S53/S52</f>
        <v>113.56045424181696</v>
      </c>
      <c r="T59" s="831">
        <f t="shared" si="8"/>
        <v>165.95744680851064</v>
      </c>
      <c r="U59" s="831">
        <f t="shared" si="8"/>
        <v>276.72872340425533</v>
      </c>
      <c r="V59" s="831">
        <f t="shared" si="8"/>
        <v>235.47935619314208</v>
      </c>
      <c r="W59" s="831">
        <f t="shared" si="8"/>
        <v>254.8356807511737</v>
      </c>
      <c r="X59" s="831">
        <f t="shared" si="8"/>
        <v>200.46620046620046</v>
      </c>
      <c r="Y59" s="831">
        <f t="shared" si="8"/>
        <v>219.90526810572371</v>
      </c>
      <c r="Z59" s="831">
        <f t="shared" si="8"/>
        <v>203.28944515473012</v>
      </c>
    </row>
    <row r="60" spans="2:26" x14ac:dyDescent="0.2">
      <c r="B60" s="405" t="s">
        <v>193</v>
      </c>
      <c r="C60" s="384">
        <v>531170</v>
      </c>
      <c r="D60" s="384">
        <v>539910</v>
      </c>
      <c r="E60" s="384">
        <v>541638</v>
      </c>
      <c r="F60" s="384">
        <v>550222</v>
      </c>
      <c r="G60" s="384">
        <v>558773</v>
      </c>
      <c r="H60" s="384">
        <v>567291</v>
      </c>
      <c r="I60" s="384">
        <v>575700</v>
      </c>
      <c r="J60" s="384">
        <v>583400</v>
      </c>
      <c r="K60" s="388">
        <v>590100</v>
      </c>
      <c r="L60" s="388">
        <v>598000</v>
      </c>
      <c r="M60" s="388">
        <v>602500</v>
      </c>
      <c r="N60" s="388">
        <v>616500</v>
      </c>
      <c r="R60" s="834" t="s">
        <v>834</v>
      </c>
      <c r="S60" s="834"/>
      <c r="T60" s="834"/>
      <c r="U60" s="834"/>
      <c r="V60" s="834"/>
      <c r="W60" s="834"/>
      <c r="X60" s="834"/>
      <c r="Y60" s="4"/>
      <c r="Z60" s="4"/>
    </row>
    <row r="61" spans="2:26" x14ac:dyDescent="0.2">
      <c r="B61" s="411" t="s">
        <v>368</v>
      </c>
      <c r="C61" s="426">
        <f>C58/C60*100</f>
        <v>34.072330892181412</v>
      </c>
      <c r="D61" s="426">
        <f t="shared" ref="D61:M61" si="9">D58/D60*100</f>
        <v>31.190013150339873</v>
      </c>
      <c r="E61" s="426">
        <f t="shared" si="9"/>
        <v>26.828435227956682</v>
      </c>
      <c r="F61" s="426">
        <f t="shared" si="9"/>
        <v>20.15132073962873</v>
      </c>
      <c r="G61" s="426">
        <f t="shared" si="9"/>
        <v>17.906734935295727</v>
      </c>
      <c r="H61" s="426">
        <f t="shared" si="9"/>
        <v>8.4149052250079759</v>
      </c>
      <c r="I61" s="426">
        <f t="shared" si="9"/>
        <v>0</v>
      </c>
      <c r="J61" s="426">
        <f t="shared" si="9"/>
        <v>32.378985258827562</v>
      </c>
      <c r="K61" s="426">
        <f t="shared" si="9"/>
        <v>32.084731401457375</v>
      </c>
      <c r="L61" s="426">
        <f t="shared" si="9"/>
        <v>16.31304347826087</v>
      </c>
      <c r="M61" s="426">
        <f t="shared" si="9"/>
        <v>39.400829875518674</v>
      </c>
      <c r="N61" s="426">
        <f t="shared" ref="N61" si="10">N58/N60*100</f>
        <v>37.950202757502026</v>
      </c>
      <c r="R61" s="834" t="s">
        <v>835</v>
      </c>
      <c r="S61" s="834"/>
      <c r="T61" s="834"/>
      <c r="U61" s="834"/>
      <c r="V61" s="834"/>
      <c r="W61" s="834"/>
      <c r="X61" s="834"/>
      <c r="Y61" s="4"/>
      <c r="Z61" s="4"/>
    </row>
    <row r="62" spans="2:26" x14ac:dyDescent="0.2">
      <c r="B62" s="370" t="s">
        <v>394</v>
      </c>
      <c r="L62" s="413"/>
      <c r="M62" s="413"/>
      <c r="N62" s="413"/>
      <c r="O62" s="413"/>
      <c r="P62" s="413"/>
    </row>
    <row r="63" spans="2:26" x14ac:dyDescent="0.2">
      <c r="B63" s="370" t="s">
        <v>370</v>
      </c>
      <c r="L63" s="413"/>
      <c r="M63" s="413"/>
      <c r="N63" s="413"/>
      <c r="O63" s="413"/>
      <c r="P63" s="413"/>
    </row>
    <row r="64" spans="2:26" x14ac:dyDescent="0.2">
      <c r="B64" s="370" t="s">
        <v>395</v>
      </c>
      <c r="L64" s="413"/>
      <c r="M64" s="413"/>
      <c r="N64" s="413"/>
      <c r="O64" s="413"/>
      <c r="P64" s="413"/>
    </row>
    <row r="65" spans="2:16" x14ac:dyDescent="0.2">
      <c r="B65" s="414" t="s">
        <v>371</v>
      </c>
      <c r="C65" s="415" t="s">
        <v>372</v>
      </c>
      <c r="L65" s="413"/>
      <c r="M65" s="413"/>
      <c r="N65" s="413"/>
      <c r="O65" s="413"/>
      <c r="P65" s="413"/>
    </row>
    <row r="66" spans="2:16" x14ac:dyDescent="0.2">
      <c r="B66" s="414"/>
      <c r="C66" s="415"/>
      <c r="L66" s="413"/>
      <c r="M66" s="413"/>
      <c r="N66" s="413"/>
      <c r="O66" s="413"/>
      <c r="P66" s="413"/>
    </row>
    <row r="67" spans="2:16" ht="21" customHeight="1" x14ac:dyDescent="0.2">
      <c r="B67" s="722" t="s">
        <v>396</v>
      </c>
      <c r="C67" s="722"/>
      <c r="D67" s="722"/>
      <c r="E67" s="722"/>
      <c r="F67" s="722"/>
      <c r="G67" s="722"/>
      <c r="H67" s="722"/>
      <c r="I67" s="722"/>
      <c r="J67" s="722"/>
      <c r="K67" s="722"/>
      <c r="L67" s="722"/>
      <c r="M67" s="413"/>
      <c r="N67" s="413"/>
      <c r="O67" s="413"/>
      <c r="P67" s="413"/>
    </row>
    <row r="68" spans="2:16" x14ac:dyDescent="0.2">
      <c r="B68" s="689" t="s">
        <v>397</v>
      </c>
      <c r="C68" s="689"/>
      <c r="D68" s="689"/>
      <c r="E68" s="689"/>
      <c r="F68" s="689"/>
      <c r="G68" s="689"/>
      <c r="H68" s="689"/>
      <c r="I68" s="689"/>
      <c r="J68" s="689"/>
      <c r="K68" s="689"/>
      <c r="L68" s="689"/>
      <c r="M68" s="413"/>
      <c r="N68" s="413"/>
      <c r="O68" s="413"/>
      <c r="P68" s="413"/>
    </row>
    <row r="69" spans="2:16" x14ac:dyDescent="0.2">
      <c r="B69" s="344"/>
      <c r="C69" s="689">
        <v>2017</v>
      </c>
      <c r="D69" s="689"/>
      <c r="E69" s="689">
        <v>2018</v>
      </c>
      <c r="F69" s="689"/>
      <c r="G69" s="689">
        <v>2019</v>
      </c>
      <c r="H69" s="689"/>
      <c r="I69" s="689">
        <v>2020</v>
      </c>
      <c r="J69" s="689"/>
      <c r="K69" s="689">
        <v>2021</v>
      </c>
      <c r="L69" s="689"/>
      <c r="M69" s="413"/>
      <c r="N69" s="413"/>
      <c r="O69" s="413"/>
      <c r="P69" s="413"/>
    </row>
    <row r="70" spans="2:16" x14ac:dyDescent="0.2">
      <c r="B70" s="344" t="s">
        <v>360</v>
      </c>
      <c r="C70" s="427" t="s">
        <v>398</v>
      </c>
      <c r="D70" s="427" t="s">
        <v>399</v>
      </c>
      <c r="E70" s="427" t="s">
        <v>398</v>
      </c>
      <c r="F70" s="427" t="s">
        <v>399</v>
      </c>
      <c r="G70" s="427" t="s">
        <v>398</v>
      </c>
      <c r="H70" s="427" t="s">
        <v>399</v>
      </c>
      <c r="I70" s="427" t="s">
        <v>398</v>
      </c>
      <c r="J70" s="427" t="s">
        <v>399</v>
      </c>
      <c r="K70" s="427" t="s">
        <v>398</v>
      </c>
      <c r="L70" s="427" t="s">
        <v>399</v>
      </c>
      <c r="M70" s="413"/>
      <c r="N70" s="413"/>
      <c r="O70" s="413"/>
      <c r="P70" s="413"/>
    </row>
    <row r="71" spans="2:16" x14ac:dyDescent="0.2">
      <c r="B71" s="344" t="s">
        <v>237</v>
      </c>
      <c r="C71" s="384">
        <v>19435</v>
      </c>
      <c r="D71" s="384">
        <v>18775</v>
      </c>
      <c r="E71" s="384">
        <v>16554</v>
      </c>
      <c r="F71" s="384">
        <v>15918</v>
      </c>
      <c r="G71" s="385">
        <v>22</v>
      </c>
      <c r="H71" s="385">
        <v>18</v>
      </c>
      <c r="I71" s="384">
        <v>18770</v>
      </c>
      <c r="J71" s="384">
        <v>17921</v>
      </c>
      <c r="K71" s="384">
        <v>18873</v>
      </c>
      <c r="L71" s="384">
        <v>18150</v>
      </c>
      <c r="M71" s="413"/>
      <c r="N71" s="413"/>
      <c r="O71" s="413"/>
      <c r="P71" s="413"/>
    </row>
    <row r="72" spans="2:16" x14ac:dyDescent="0.2">
      <c r="B72" s="344" t="s">
        <v>240</v>
      </c>
      <c r="C72" s="384">
        <v>13005</v>
      </c>
      <c r="D72" s="384">
        <v>12937</v>
      </c>
      <c r="E72" s="384">
        <v>11061</v>
      </c>
      <c r="F72" s="384">
        <v>10981</v>
      </c>
      <c r="G72" s="385">
        <v>15</v>
      </c>
      <c r="H72" s="385">
        <v>21</v>
      </c>
      <c r="I72" s="384">
        <v>12444</v>
      </c>
      <c r="J72" s="384">
        <v>12258</v>
      </c>
      <c r="K72" s="384">
        <v>12798</v>
      </c>
      <c r="L72" s="384">
        <v>12597</v>
      </c>
      <c r="M72" s="413"/>
      <c r="N72" s="413"/>
      <c r="O72" s="413"/>
      <c r="P72" s="413"/>
    </row>
    <row r="73" spans="2:16" x14ac:dyDescent="0.2">
      <c r="B73" s="344" t="s">
        <v>242</v>
      </c>
      <c r="C73" s="384">
        <v>2555</v>
      </c>
      <c r="D73" s="384">
        <v>2401</v>
      </c>
      <c r="E73" s="384">
        <v>2139</v>
      </c>
      <c r="F73" s="384">
        <v>2001</v>
      </c>
      <c r="G73" s="385">
        <v>0</v>
      </c>
      <c r="H73" s="385">
        <v>0</v>
      </c>
      <c r="I73" s="384">
        <v>2171</v>
      </c>
      <c r="J73" s="384">
        <v>2048</v>
      </c>
      <c r="K73" s="384">
        <v>2500</v>
      </c>
      <c r="L73" s="384">
        <v>2380</v>
      </c>
      <c r="M73" s="413"/>
      <c r="N73" s="413"/>
      <c r="O73" s="413"/>
      <c r="P73" s="413"/>
    </row>
    <row r="74" spans="2:16" x14ac:dyDescent="0.2">
      <c r="B74" s="344" t="s">
        <v>245</v>
      </c>
      <c r="C74" s="385">
        <v>149</v>
      </c>
      <c r="D74" s="385">
        <v>125</v>
      </c>
      <c r="E74" s="385">
        <v>125</v>
      </c>
      <c r="F74" s="385">
        <v>112</v>
      </c>
      <c r="G74" s="385">
        <v>0</v>
      </c>
      <c r="H74" s="385">
        <v>0</v>
      </c>
      <c r="I74" s="385">
        <v>118</v>
      </c>
      <c r="J74" s="385">
        <v>108</v>
      </c>
      <c r="K74" s="385">
        <v>131</v>
      </c>
      <c r="L74" s="385">
        <v>115</v>
      </c>
      <c r="M74" s="413"/>
      <c r="N74" s="413"/>
      <c r="O74" s="413"/>
      <c r="P74" s="413"/>
    </row>
    <row r="75" spans="2:16" x14ac:dyDescent="0.2">
      <c r="B75" s="344" t="s">
        <v>248</v>
      </c>
      <c r="C75" s="384">
        <v>1260</v>
      </c>
      <c r="D75" s="384">
        <v>1241</v>
      </c>
      <c r="E75" s="384">
        <v>1021</v>
      </c>
      <c r="F75" s="384">
        <v>1009</v>
      </c>
      <c r="G75" s="385">
        <v>2</v>
      </c>
      <c r="H75" s="385">
        <v>1</v>
      </c>
      <c r="I75" s="384">
        <v>1117</v>
      </c>
      <c r="J75" s="384">
        <v>1052</v>
      </c>
      <c r="K75" s="384">
        <v>1140</v>
      </c>
      <c r="L75" s="384">
        <v>1026</v>
      </c>
      <c r="M75" s="413"/>
      <c r="N75" s="413"/>
      <c r="O75" s="413"/>
      <c r="P75" s="413"/>
    </row>
    <row r="76" spans="2:16" x14ac:dyDescent="0.2">
      <c r="B76" s="344" t="s">
        <v>251</v>
      </c>
      <c r="C76" s="384">
        <v>2661</v>
      </c>
      <c r="D76" s="384">
        <v>2600</v>
      </c>
      <c r="E76" s="384">
        <v>2223</v>
      </c>
      <c r="F76" s="384">
        <v>2182</v>
      </c>
      <c r="G76" s="385">
        <v>3</v>
      </c>
      <c r="H76" s="385">
        <v>5</v>
      </c>
      <c r="I76" s="384">
        <v>2459</v>
      </c>
      <c r="J76" s="384">
        <v>2331</v>
      </c>
      <c r="K76" s="384">
        <v>2527</v>
      </c>
      <c r="L76" s="384">
        <v>2394</v>
      </c>
      <c r="M76" s="413"/>
      <c r="N76" s="413"/>
      <c r="O76" s="413"/>
      <c r="P76" s="413"/>
    </row>
    <row r="77" spans="2:16" x14ac:dyDescent="0.2">
      <c r="B77" s="344" t="s">
        <v>254</v>
      </c>
      <c r="C77" s="384">
        <v>1635</v>
      </c>
      <c r="D77" s="384">
        <v>1552</v>
      </c>
      <c r="E77" s="384">
        <v>1394</v>
      </c>
      <c r="F77" s="384">
        <v>1319</v>
      </c>
      <c r="G77" s="385">
        <v>1</v>
      </c>
      <c r="H77" s="385">
        <v>2</v>
      </c>
      <c r="I77" s="384">
        <v>1426</v>
      </c>
      <c r="J77" s="384">
        <v>1361</v>
      </c>
      <c r="K77" s="384">
        <v>1296</v>
      </c>
      <c r="L77" s="384">
        <v>1236</v>
      </c>
      <c r="M77" s="413"/>
      <c r="N77" s="413"/>
      <c r="O77" s="413"/>
      <c r="P77" s="413"/>
    </row>
    <row r="78" spans="2:16" x14ac:dyDescent="0.2">
      <c r="B78" s="344" t="s">
        <v>257</v>
      </c>
      <c r="C78" s="384">
        <v>3780</v>
      </c>
      <c r="D78" s="384">
        <v>3796</v>
      </c>
      <c r="E78" s="384">
        <v>3266</v>
      </c>
      <c r="F78" s="384">
        <v>3260</v>
      </c>
      <c r="G78" s="385">
        <v>5</v>
      </c>
      <c r="H78" s="385">
        <v>5</v>
      </c>
      <c r="I78" s="384">
        <v>3668</v>
      </c>
      <c r="J78" s="384">
        <v>3690</v>
      </c>
      <c r="K78" s="384">
        <v>3914</v>
      </c>
      <c r="L78" s="384">
        <v>3987</v>
      </c>
      <c r="M78" s="413"/>
      <c r="N78" s="413"/>
      <c r="O78" s="413"/>
      <c r="P78" s="413"/>
    </row>
    <row r="79" spans="2:16" x14ac:dyDescent="0.2">
      <c r="B79" s="344" t="s">
        <v>258</v>
      </c>
      <c r="C79" s="384">
        <v>2361</v>
      </c>
      <c r="D79" s="384">
        <v>2173</v>
      </c>
      <c r="E79" s="384">
        <v>1810</v>
      </c>
      <c r="F79" s="384">
        <v>1686</v>
      </c>
      <c r="G79" s="385">
        <v>3</v>
      </c>
      <c r="H79" s="385">
        <v>2</v>
      </c>
      <c r="I79" s="384">
        <v>2276</v>
      </c>
      <c r="J79" s="384">
        <v>2153</v>
      </c>
      <c r="K79" s="384">
        <v>2296</v>
      </c>
      <c r="L79" s="384">
        <v>2184</v>
      </c>
      <c r="M79" s="413"/>
      <c r="N79" s="413"/>
      <c r="O79" s="413"/>
      <c r="P79" s="413"/>
    </row>
    <row r="80" spans="2:16" x14ac:dyDescent="0.2">
      <c r="B80" s="344" t="s">
        <v>259</v>
      </c>
      <c r="C80" s="384">
        <v>4902</v>
      </c>
      <c r="D80" s="384">
        <v>4491</v>
      </c>
      <c r="E80" s="384">
        <v>4258</v>
      </c>
      <c r="F80" s="384">
        <v>3920</v>
      </c>
      <c r="G80" s="385">
        <v>35</v>
      </c>
      <c r="H80" s="385">
        <v>51</v>
      </c>
      <c r="I80" s="384">
        <v>4558</v>
      </c>
      <c r="J80" s="384">
        <v>4321</v>
      </c>
      <c r="K80" s="384">
        <v>4782</v>
      </c>
      <c r="L80" s="384">
        <v>4665</v>
      </c>
      <c r="M80" s="413"/>
      <c r="N80" s="413"/>
      <c r="O80" s="413"/>
      <c r="P80" s="413"/>
    </row>
    <row r="81" spans="2:16" x14ac:dyDescent="0.2">
      <c r="B81" s="428" t="s">
        <v>400</v>
      </c>
      <c r="C81" s="386">
        <v>51743</v>
      </c>
      <c r="D81" s="386">
        <v>50091</v>
      </c>
      <c r="E81" s="386">
        <v>43851</v>
      </c>
      <c r="F81" s="386">
        <v>42388</v>
      </c>
      <c r="G81" s="427">
        <v>86</v>
      </c>
      <c r="H81" s="427">
        <v>105</v>
      </c>
      <c r="I81" s="386">
        <v>49007</v>
      </c>
      <c r="J81" s="386">
        <v>47243</v>
      </c>
      <c r="K81" s="386">
        <v>50257</v>
      </c>
      <c r="L81" s="386">
        <v>48734</v>
      </c>
      <c r="M81" s="413"/>
      <c r="N81" s="413"/>
      <c r="O81" s="413"/>
      <c r="P81" s="413"/>
    </row>
    <row r="82" spans="2:16" x14ac:dyDescent="0.2">
      <c r="B82" s="686"/>
      <c r="C82" s="687"/>
      <c r="D82" s="687"/>
      <c r="E82" s="687"/>
      <c r="F82" s="687"/>
      <c r="G82" s="687"/>
      <c r="H82" s="687"/>
      <c r="I82" s="687"/>
      <c r="J82" s="687"/>
      <c r="K82" s="687"/>
      <c r="L82" s="688"/>
      <c r="M82" s="413"/>
      <c r="N82" s="413"/>
      <c r="O82" s="413"/>
      <c r="P82" s="413"/>
    </row>
    <row r="83" spans="2:16" x14ac:dyDescent="0.2">
      <c r="B83" s="689" t="s">
        <v>401</v>
      </c>
      <c r="C83" s="689"/>
      <c r="D83" s="689"/>
      <c r="E83" s="689"/>
      <c r="F83" s="689"/>
      <c r="G83" s="689"/>
      <c r="H83" s="689"/>
      <c r="I83" s="689"/>
      <c r="J83" s="689"/>
      <c r="K83" s="689"/>
      <c r="L83" s="689"/>
      <c r="M83" s="413"/>
      <c r="N83" s="413"/>
      <c r="O83" s="413"/>
      <c r="P83" s="413"/>
    </row>
    <row r="84" spans="2:16" x14ac:dyDescent="0.2">
      <c r="B84" s="344"/>
      <c r="C84" s="689">
        <v>2017</v>
      </c>
      <c r="D84" s="689"/>
      <c r="E84" s="689">
        <v>2018</v>
      </c>
      <c r="F84" s="689"/>
      <c r="G84" s="689">
        <v>2019</v>
      </c>
      <c r="H84" s="689"/>
      <c r="I84" s="689">
        <v>2020</v>
      </c>
      <c r="J84" s="689"/>
      <c r="K84" s="689">
        <v>2021</v>
      </c>
      <c r="L84" s="689"/>
      <c r="M84" s="413"/>
      <c r="N84" s="413"/>
      <c r="O84" s="413"/>
      <c r="P84" s="413"/>
    </row>
    <row r="85" spans="2:16" x14ac:dyDescent="0.2">
      <c r="B85" s="344" t="s">
        <v>360</v>
      </c>
      <c r="C85" s="427" t="s">
        <v>398</v>
      </c>
      <c r="D85" s="427" t="s">
        <v>399</v>
      </c>
      <c r="E85" s="427" t="s">
        <v>398</v>
      </c>
      <c r="F85" s="427" t="s">
        <v>399</v>
      </c>
      <c r="G85" s="427" t="s">
        <v>398</v>
      </c>
      <c r="H85" s="427" t="s">
        <v>399</v>
      </c>
      <c r="I85" s="427" t="s">
        <v>398</v>
      </c>
      <c r="J85" s="427" t="s">
        <v>399</v>
      </c>
      <c r="K85" s="427" t="s">
        <v>398</v>
      </c>
      <c r="L85" s="427" t="s">
        <v>399</v>
      </c>
      <c r="M85" s="413"/>
      <c r="N85" s="413"/>
      <c r="O85" s="413"/>
      <c r="P85" s="413"/>
    </row>
    <row r="86" spans="2:16" x14ac:dyDescent="0.2">
      <c r="B86" s="344" t="s">
        <v>237</v>
      </c>
      <c r="C86" s="384">
        <v>6683</v>
      </c>
      <c r="D86" s="384">
        <v>13780</v>
      </c>
      <c r="E86" s="384">
        <v>8573</v>
      </c>
      <c r="F86" s="384">
        <v>16657</v>
      </c>
      <c r="G86" s="384">
        <v>12908</v>
      </c>
      <c r="H86" s="384">
        <v>17801</v>
      </c>
      <c r="I86" s="384">
        <v>15733</v>
      </c>
      <c r="J86" s="384">
        <v>20722</v>
      </c>
      <c r="K86" s="384">
        <v>15396</v>
      </c>
      <c r="L86" s="384">
        <v>20464</v>
      </c>
      <c r="M86" s="413"/>
      <c r="N86" s="413"/>
      <c r="O86" s="413"/>
      <c r="P86" s="413"/>
    </row>
    <row r="87" spans="2:16" x14ac:dyDescent="0.2">
      <c r="B87" s="344" t="s">
        <v>240</v>
      </c>
      <c r="C87" s="384">
        <v>4399</v>
      </c>
      <c r="D87" s="384">
        <v>11263</v>
      </c>
      <c r="E87" s="384">
        <v>6117</v>
      </c>
      <c r="F87" s="384">
        <v>13218</v>
      </c>
      <c r="G87" s="384">
        <v>10718</v>
      </c>
      <c r="H87" s="384">
        <v>14529</v>
      </c>
      <c r="I87" s="384">
        <v>12238</v>
      </c>
      <c r="J87" s="384">
        <v>16046</v>
      </c>
      <c r="K87" s="384">
        <v>12221</v>
      </c>
      <c r="L87" s="384">
        <v>16134</v>
      </c>
      <c r="M87" s="413"/>
      <c r="N87" s="413"/>
      <c r="O87" s="413"/>
      <c r="P87" s="413"/>
    </row>
    <row r="88" spans="2:16" x14ac:dyDescent="0.2">
      <c r="B88" s="344" t="s">
        <v>242</v>
      </c>
      <c r="C88" s="384">
        <v>1401</v>
      </c>
      <c r="D88" s="384">
        <v>3716</v>
      </c>
      <c r="E88" s="384">
        <v>2030</v>
      </c>
      <c r="F88" s="384">
        <v>4274</v>
      </c>
      <c r="G88" s="384">
        <v>4553</v>
      </c>
      <c r="H88" s="384">
        <v>4486</v>
      </c>
      <c r="I88" s="384">
        <v>5198</v>
      </c>
      <c r="J88" s="384">
        <v>4725</v>
      </c>
      <c r="K88" s="384">
        <v>5297</v>
      </c>
      <c r="L88" s="384">
        <v>4765</v>
      </c>
      <c r="M88" s="413"/>
      <c r="N88" s="413"/>
      <c r="O88" s="413"/>
      <c r="P88" s="413"/>
    </row>
    <row r="89" spans="2:16" x14ac:dyDescent="0.2">
      <c r="B89" s="344" t="s">
        <v>245</v>
      </c>
      <c r="C89" s="385">
        <v>89</v>
      </c>
      <c r="D89" s="385">
        <v>137</v>
      </c>
      <c r="E89" s="385">
        <v>129</v>
      </c>
      <c r="F89" s="385">
        <v>158</v>
      </c>
      <c r="G89" s="385">
        <v>203</v>
      </c>
      <c r="H89" s="385">
        <v>168</v>
      </c>
      <c r="I89" s="385">
        <v>219</v>
      </c>
      <c r="J89" s="385">
        <v>177</v>
      </c>
      <c r="K89" s="385">
        <v>213</v>
      </c>
      <c r="L89" s="385">
        <v>169</v>
      </c>
      <c r="M89" s="413"/>
      <c r="N89" s="413"/>
      <c r="O89" s="413"/>
      <c r="P89" s="413"/>
    </row>
    <row r="90" spans="2:16" x14ac:dyDescent="0.2">
      <c r="B90" s="344" t="s">
        <v>248</v>
      </c>
      <c r="C90" s="385">
        <v>582</v>
      </c>
      <c r="D90" s="384">
        <v>1323</v>
      </c>
      <c r="E90" s="384">
        <v>1125</v>
      </c>
      <c r="F90" s="384">
        <v>1704</v>
      </c>
      <c r="G90" s="384">
        <v>1667</v>
      </c>
      <c r="H90" s="384">
        <v>1817</v>
      </c>
      <c r="I90" s="384">
        <v>1585</v>
      </c>
      <c r="J90" s="384">
        <v>1825</v>
      </c>
      <c r="K90" s="384">
        <v>1561</v>
      </c>
      <c r="L90" s="384">
        <v>1758</v>
      </c>
      <c r="M90" s="413"/>
      <c r="N90" s="413"/>
      <c r="O90" s="413"/>
      <c r="P90" s="413"/>
    </row>
    <row r="91" spans="2:16" x14ac:dyDescent="0.2">
      <c r="B91" s="344" t="s">
        <v>251</v>
      </c>
      <c r="C91" s="385">
        <v>999</v>
      </c>
      <c r="D91" s="384">
        <v>2407</v>
      </c>
      <c r="E91" s="384">
        <v>1568</v>
      </c>
      <c r="F91" s="384">
        <v>2846</v>
      </c>
      <c r="G91" s="384">
        <v>3212</v>
      </c>
      <c r="H91" s="384">
        <v>3244</v>
      </c>
      <c r="I91" s="384">
        <v>3317</v>
      </c>
      <c r="J91" s="384">
        <v>3447</v>
      </c>
      <c r="K91" s="384">
        <v>3311</v>
      </c>
      <c r="L91" s="384">
        <v>3435</v>
      </c>
      <c r="M91" s="413"/>
      <c r="N91" s="413"/>
      <c r="O91" s="413"/>
      <c r="P91" s="413"/>
    </row>
    <row r="92" spans="2:16" x14ac:dyDescent="0.2">
      <c r="B92" s="344" t="s">
        <v>254</v>
      </c>
      <c r="C92" s="385">
        <v>554</v>
      </c>
      <c r="D92" s="384">
        <v>1207</v>
      </c>
      <c r="E92" s="384">
        <v>1067</v>
      </c>
      <c r="F92" s="384">
        <v>1786</v>
      </c>
      <c r="G92" s="384">
        <v>1457</v>
      </c>
      <c r="H92" s="384">
        <v>1923</v>
      </c>
      <c r="I92" s="384">
        <v>1419</v>
      </c>
      <c r="J92" s="384">
        <v>1872</v>
      </c>
      <c r="K92" s="384">
        <v>1334</v>
      </c>
      <c r="L92" s="384">
        <v>1830</v>
      </c>
      <c r="M92" s="413"/>
      <c r="N92" s="413"/>
      <c r="O92" s="413"/>
      <c r="P92" s="413"/>
    </row>
    <row r="93" spans="2:16" x14ac:dyDescent="0.2">
      <c r="B93" s="344" t="s">
        <v>257</v>
      </c>
      <c r="C93" s="385">
        <v>894</v>
      </c>
      <c r="D93" s="384">
        <v>2645</v>
      </c>
      <c r="E93" s="384">
        <v>1375</v>
      </c>
      <c r="F93" s="384">
        <v>3159</v>
      </c>
      <c r="G93" s="384">
        <v>2098</v>
      </c>
      <c r="H93" s="384">
        <v>3527</v>
      </c>
      <c r="I93" s="384">
        <v>2559</v>
      </c>
      <c r="J93" s="384">
        <v>3883</v>
      </c>
      <c r="K93" s="384">
        <v>2703</v>
      </c>
      <c r="L93" s="384">
        <v>4067</v>
      </c>
      <c r="M93" s="413"/>
      <c r="N93" s="413"/>
      <c r="O93" s="413"/>
      <c r="P93" s="413"/>
    </row>
    <row r="94" spans="2:16" x14ac:dyDescent="0.2">
      <c r="B94" s="344" t="s">
        <v>258</v>
      </c>
      <c r="C94" s="385">
        <v>324</v>
      </c>
      <c r="D94" s="384">
        <v>1164</v>
      </c>
      <c r="E94" s="385">
        <v>908</v>
      </c>
      <c r="F94" s="384">
        <v>1771</v>
      </c>
      <c r="G94" s="384">
        <v>1159</v>
      </c>
      <c r="H94" s="384">
        <v>1842</v>
      </c>
      <c r="I94" s="384">
        <v>1049</v>
      </c>
      <c r="J94" s="384">
        <v>1863</v>
      </c>
      <c r="K94" s="385">
        <v>987</v>
      </c>
      <c r="L94" s="384">
        <v>1764</v>
      </c>
      <c r="M94" s="413"/>
      <c r="N94" s="413"/>
      <c r="O94" s="413"/>
      <c r="P94" s="413"/>
    </row>
    <row r="95" spans="2:16" x14ac:dyDescent="0.2">
      <c r="B95" s="344" t="s">
        <v>259</v>
      </c>
      <c r="C95" s="385">
        <v>988</v>
      </c>
      <c r="D95" s="384">
        <v>2317</v>
      </c>
      <c r="E95" s="384">
        <v>1682</v>
      </c>
      <c r="F95" s="384">
        <v>3599</v>
      </c>
      <c r="G95" s="384">
        <v>3276</v>
      </c>
      <c r="H95" s="384">
        <v>5208</v>
      </c>
      <c r="I95" s="384">
        <v>2956</v>
      </c>
      <c r="J95" s="384">
        <v>4562</v>
      </c>
      <c r="K95" s="384">
        <v>2762</v>
      </c>
      <c r="L95" s="384">
        <v>4518</v>
      </c>
      <c r="M95" s="413"/>
      <c r="N95" s="413"/>
      <c r="O95" s="413"/>
      <c r="P95" s="413"/>
    </row>
    <row r="96" spans="2:16" x14ac:dyDescent="0.2">
      <c r="B96" s="427" t="s">
        <v>331</v>
      </c>
      <c r="C96" s="386">
        <v>16913</v>
      </c>
      <c r="D96" s="386">
        <v>39959</v>
      </c>
      <c r="E96" s="386">
        <v>24574</v>
      </c>
      <c r="F96" s="386">
        <v>49172</v>
      </c>
      <c r="G96" s="386">
        <v>41251</v>
      </c>
      <c r="H96" s="386">
        <v>54545</v>
      </c>
      <c r="I96" s="386">
        <v>46273</v>
      </c>
      <c r="J96" s="386">
        <v>59122</v>
      </c>
      <c r="K96" s="386">
        <v>45785</v>
      </c>
      <c r="L96" s="386">
        <v>58904</v>
      </c>
      <c r="M96" s="413"/>
      <c r="N96" s="413"/>
      <c r="O96" s="413"/>
      <c r="P96" s="413"/>
    </row>
    <row r="97" spans="2:16" x14ac:dyDescent="0.2">
      <c r="B97" s="686"/>
      <c r="C97" s="687"/>
      <c r="D97" s="687"/>
      <c r="E97" s="687"/>
      <c r="F97" s="687"/>
      <c r="G97" s="687"/>
      <c r="H97" s="687"/>
      <c r="I97" s="687"/>
      <c r="J97" s="687"/>
      <c r="K97" s="687"/>
      <c r="L97" s="688"/>
      <c r="M97" s="413"/>
      <c r="N97" s="413"/>
      <c r="O97" s="413"/>
      <c r="P97" s="413"/>
    </row>
    <row r="98" spans="2:16" x14ac:dyDescent="0.2">
      <c r="B98" s="689" t="s">
        <v>402</v>
      </c>
      <c r="C98" s="689"/>
      <c r="D98" s="689"/>
      <c r="E98" s="689"/>
      <c r="F98" s="689"/>
      <c r="G98" s="689"/>
      <c r="H98" s="689"/>
      <c r="I98" s="689"/>
      <c r="J98" s="689"/>
      <c r="K98" s="689"/>
      <c r="L98" s="689"/>
      <c r="M98" s="413"/>
      <c r="N98" s="413"/>
      <c r="O98" s="413"/>
      <c r="P98" s="413"/>
    </row>
    <row r="99" spans="2:16" x14ac:dyDescent="0.2">
      <c r="B99" s="344"/>
      <c r="C99" s="689">
        <v>2017</v>
      </c>
      <c r="D99" s="689"/>
      <c r="E99" s="689">
        <v>2018</v>
      </c>
      <c r="F99" s="689"/>
      <c r="G99" s="689">
        <v>2019</v>
      </c>
      <c r="H99" s="689"/>
      <c r="I99" s="689">
        <v>2020</v>
      </c>
      <c r="J99" s="689"/>
      <c r="K99" s="689">
        <v>2021</v>
      </c>
      <c r="L99" s="689"/>
      <c r="M99" s="413"/>
      <c r="N99" s="413"/>
      <c r="O99" s="413"/>
      <c r="P99" s="413"/>
    </row>
    <row r="100" spans="2:16" x14ac:dyDescent="0.2">
      <c r="B100" s="344" t="s">
        <v>360</v>
      </c>
      <c r="C100" s="427" t="s">
        <v>398</v>
      </c>
      <c r="D100" s="427" t="s">
        <v>399</v>
      </c>
      <c r="E100" s="427" t="s">
        <v>398</v>
      </c>
      <c r="F100" s="427" t="s">
        <v>399</v>
      </c>
      <c r="G100" s="427" t="s">
        <v>398</v>
      </c>
      <c r="H100" s="427" t="s">
        <v>399</v>
      </c>
      <c r="I100" s="427" t="s">
        <v>398</v>
      </c>
      <c r="J100" s="427" t="s">
        <v>399</v>
      </c>
      <c r="K100" s="427" t="s">
        <v>398</v>
      </c>
      <c r="L100" s="427" t="s">
        <v>399</v>
      </c>
      <c r="M100" s="413"/>
      <c r="N100" s="413"/>
      <c r="O100" s="413"/>
      <c r="P100" s="413"/>
    </row>
    <row r="101" spans="2:16" x14ac:dyDescent="0.2">
      <c r="B101" s="344" t="s">
        <v>237</v>
      </c>
      <c r="C101" s="384">
        <v>5871</v>
      </c>
      <c r="D101" s="384">
        <v>6236</v>
      </c>
      <c r="E101" s="384">
        <v>5446</v>
      </c>
      <c r="F101" s="384">
        <v>6056</v>
      </c>
      <c r="G101" s="385">
        <v>255</v>
      </c>
      <c r="H101" s="385">
        <v>265</v>
      </c>
      <c r="I101" s="384">
        <v>7024</v>
      </c>
      <c r="J101" s="384">
        <v>7155</v>
      </c>
      <c r="K101" s="384">
        <v>5688</v>
      </c>
      <c r="L101" s="384">
        <v>5767</v>
      </c>
      <c r="M101" s="413"/>
      <c r="N101" s="413"/>
      <c r="O101" s="413"/>
      <c r="P101" s="413"/>
    </row>
    <row r="102" spans="2:16" x14ac:dyDescent="0.2">
      <c r="B102" s="344" t="s">
        <v>240</v>
      </c>
      <c r="C102" s="384">
        <v>2834</v>
      </c>
      <c r="D102" s="384">
        <v>3062</v>
      </c>
      <c r="E102" s="384">
        <v>2722</v>
      </c>
      <c r="F102" s="384">
        <v>3117</v>
      </c>
      <c r="G102" s="385">
        <v>169</v>
      </c>
      <c r="H102" s="385">
        <v>221</v>
      </c>
      <c r="I102" s="384">
        <v>3599</v>
      </c>
      <c r="J102" s="384">
        <v>3776</v>
      </c>
      <c r="K102" s="384">
        <v>3172</v>
      </c>
      <c r="L102" s="384">
        <v>3418</v>
      </c>
      <c r="M102" s="413"/>
      <c r="N102" s="413"/>
      <c r="O102" s="413"/>
      <c r="P102" s="413"/>
    </row>
    <row r="103" spans="2:16" x14ac:dyDescent="0.2">
      <c r="B103" s="344" t="s">
        <v>242</v>
      </c>
      <c r="C103" s="384">
        <v>1452</v>
      </c>
      <c r="D103" s="384">
        <v>1603</v>
      </c>
      <c r="E103" s="384">
        <v>1470</v>
      </c>
      <c r="F103" s="384">
        <v>1655</v>
      </c>
      <c r="G103" s="385">
        <v>95</v>
      </c>
      <c r="H103" s="385">
        <v>91</v>
      </c>
      <c r="I103" s="384">
        <v>1837</v>
      </c>
      <c r="J103" s="384">
        <v>1868</v>
      </c>
      <c r="K103" s="384">
        <v>1734</v>
      </c>
      <c r="L103" s="384">
        <v>1719</v>
      </c>
      <c r="M103" s="413"/>
      <c r="N103" s="413"/>
      <c r="O103" s="413"/>
      <c r="P103" s="413"/>
    </row>
    <row r="104" spans="2:16" x14ac:dyDescent="0.2">
      <c r="B104" s="344" t="s">
        <v>245</v>
      </c>
      <c r="C104" s="385">
        <v>78</v>
      </c>
      <c r="D104" s="385">
        <v>52</v>
      </c>
      <c r="E104" s="385">
        <v>74</v>
      </c>
      <c r="F104" s="385">
        <v>55</v>
      </c>
      <c r="G104" s="385">
        <v>9</v>
      </c>
      <c r="H104" s="385">
        <v>2</v>
      </c>
      <c r="I104" s="385">
        <v>103</v>
      </c>
      <c r="J104" s="385">
        <v>61</v>
      </c>
      <c r="K104" s="385">
        <v>97</v>
      </c>
      <c r="L104" s="385">
        <v>52</v>
      </c>
      <c r="M104" s="413"/>
      <c r="N104" s="413"/>
      <c r="O104" s="413"/>
      <c r="P104" s="413"/>
    </row>
    <row r="105" spans="2:16" x14ac:dyDescent="0.2">
      <c r="B105" s="344" t="s">
        <v>248</v>
      </c>
      <c r="C105" s="385">
        <v>436</v>
      </c>
      <c r="D105" s="385">
        <v>478</v>
      </c>
      <c r="E105" s="385">
        <v>419</v>
      </c>
      <c r="F105" s="385">
        <v>475</v>
      </c>
      <c r="G105" s="385">
        <v>30</v>
      </c>
      <c r="H105" s="385">
        <v>22</v>
      </c>
      <c r="I105" s="385">
        <v>547</v>
      </c>
      <c r="J105" s="385">
        <v>547</v>
      </c>
      <c r="K105" s="385">
        <v>503</v>
      </c>
      <c r="L105" s="385">
        <v>503</v>
      </c>
      <c r="M105" s="413"/>
      <c r="N105" s="413"/>
      <c r="O105" s="413"/>
      <c r="P105" s="413"/>
    </row>
    <row r="106" spans="2:16" x14ac:dyDescent="0.2">
      <c r="B106" s="344" t="s">
        <v>251</v>
      </c>
      <c r="C106" s="385">
        <v>923</v>
      </c>
      <c r="D106" s="385">
        <v>917</v>
      </c>
      <c r="E106" s="385">
        <v>911</v>
      </c>
      <c r="F106" s="385">
        <v>928</v>
      </c>
      <c r="G106" s="385">
        <v>53</v>
      </c>
      <c r="H106" s="385">
        <v>57</v>
      </c>
      <c r="I106" s="384">
        <v>1141</v>
      </c>
      <c r="J106" s="384">
        <v>1090</v>
      </c>
      <c r="K106" s="384">
        <v>1057</v>
      </c>
      <c r="L106" s="384">
        <v>1001</v>
      </c>
      <c r="M106" s="413"/>
      <c r="N106" s="413"/>
      <c r="O106" s="413"/>
      <c r="P106" s="413"/>
    </row>
    <row r="107" spans="2:16" x14ac:dyDescent="0.2">
      <c r="B107" s="344" t="s">
        <v>254</v>
      </c>
      <c r="C107" s="385">
        <v>583</v>
      </c>
      <c r="D107" s="385">
        <v>749</v>
      </c>
      <c r="E107" s="385">
        <v>499</v>
      </c>
      <c r="F107" s="385">
        <v>683</v>
      </c>
      <c r="G107" s="385">
        <v>31</v>
      </c>
      <c r="H107" s="385">
        <v>31</v>
      </c>
      <c r="I107" s="385">
        <v>672</v>
      </c>
      <c r="J107" s="385">
        <v>831</v>
      </c>
      <c r="K107" s="385">
        <v>547</v>
      </c>
      <c r="L107" s="385">
        <v>701</v>
      </c>
      <c r="M107" s="413"/>
      <c r="N107" s="413"/>
      <c r="O107" s="413"/>
      <c r="P107" s="413"/>
    </row>
    <row r="108" spans="2:16" x14ac:dyDescent="0.2">
      <c r="B108" s="344" t="s">
        <v>257</v>
      </c>
      <c r="C108" s="385">
        <v>688</v>
      </c>
      <c r="D108" s="385">
        <v>641</v>
      </c>
      <c r="E108" s="385">
        <v>660</v>
      </c>
      <c r="F108" s="385">
        <v>638</v>
      </c>
      <c r="G108" s="385">
        <v>44</v>
      </c>
      <c r="H108" s="385">
        <v>39</v>
      </c>
      <c r="I108" s="385">
        <v>868</v>
      </c>
      <c r="J108" s="385">
        <v>769</v>
      </c>
      <c r="K108" s="385">
        <v>740</v>
      </c>
      <c r="L108" s="385">
        <v>657</v>
      </c>
      <c r="M108" s="413"/>
      <c r="N108" s="413"/>
      <c r="O108" s="413"/>
      <c r="P108" s="413"/>
    </row>
    <row r="109" spans="2:16" x14ac:dyDescent="0.2">
      <c r="B109" s="344" t="s">
        <v>258</v>
      </c>
      <c r="C109" s="385">
        <v>223</v>
      </c>
      <c r="D109" s="385">
        <v>444</v>
      </c>
      <c r="E109" s="385">
        <v>212</v>
      </c>
      <c r="F109" s="385">
        <v>441</v>
      </c>
      <c r="G109" s="385">
        <v>7</v>
      </c>
      <c r="H109" s="385">
        <v>17</v>
      </c>
      <c r="I109" s="385">
        <v>271</v>
      </c>
      <c r="J109" s="385">
        <v>489</v>
      </c>
      <c r="K109" s="385">
        <v>207</v>
      </c>
      <c r="L109" s="385">
        <v>407</v>
      </c>
      <c r="M109" s="413"/>
      <c r="N109" s="413"/>
      <c r="O109" s="413"/>
      <c r="P109" s="413"/>
    </row>
    <row r="110" spans="2:16" x14ac:dyDescent="0.2">
      <c r="B110" s="344" t="s">
        <v>259</v>
      </c>
      <c r="C110" s="385">
        <v>961</v>
      </c>
      <c r="D110" s="384">
        <v>1962</v>
      </c>
      <c r="E110" s="385">
        <v>951</v>
      </c>
      <c r="F110" s="384">
        <v>1935</v>
      </c>
      <c r="G110" s="385">
        <v>47</v>
      </c>
      <c r="H110" s="385">
        <v>80</v>
      </c>
      <c r="I110" s="384">
        <v>1021</v>
      </c>
      <c r="J110" s="384">
        <v>2076</v>
      </c>
      <c r="K110" s="385">
        <v>731</v>
      </c>
      <c r="L110" s="384">
        <v>1582</v>
      </c>
      <c r="M110" s="413"/>
      <c r="N110" s="413"/>
      <c r="O110" s="413"/>
      <c r="P110" s="413"/>
    </row>
    <row r="111" spans="2:16" x14ac:dyDescent="0.2">
      <c r="B111" s="427" t="s">
        <v>331</v>
      </c>
      <c r="C111" s="386">
        <v>14049</v>
      </c>
      <c r="D111" s="386">
        <v>16144</v>
      </c>
      <c r="E111" s="386">
        <v>13364</v>
      </c>
      <c r="F111" s="386">
        <v>15983</v>
      </c>
      <c r="G111" s="427">
        <v>740</v>
      </c>
      <c r="H111" s="427">
        <v>825</v>
      </c>
      <c r="I111" s="386">
        <v>17083</v>
      </c>
      <c r="J111" s="386">
        <v>18662</v>
      </c>
      <c r="K111" s="386">
        <v>14476</v>
      </c>
      <c r="L111" s="386">
        <v>15807</v>
      </c>
      <c r="M111" s="413"/>
      <c r="N111" s="413"/>
      <c r="O111" s="413"/>
      <c r="P111" s="413"/>
    </row>
    <row r="112" spans="2:16" x14ac:dyDescent="0.2">
      <c r="B112" s="429" t="s">
        <v>403</v>
      </c>
      <c r="M112" s="413"/>
      <c r="N112" s="413"/>
      <c r="O112" s="413"/>
      <c r="P112" s="413"/>
    </row>
    <row r="113" spans="2:16" ht="13.5" x14ac:dyDescent="0.2">
      <c r="B113" s="723" t="s">
        <v>404</v>
      </c>
      <c r="C113" s="723"/>
      <c r="D113" s="723"/>
      <c r="E113" s="723"/>
      <c r="F113" s="723"/>
      <c r="M113" s="413"/>
      <c r="N113" s="413"/>
      <c r="O113" s="413"/>
      <c r="P113" s="413"/>
    </row>
    <row r="114" spans="2:16" x14ac:dyDescent="0.2">
      <c r="L114" s="413"/>
      <c r="M114" s="413"/>
      <c r="N114" s="413"/>
      <c r="O114" s="413"/>
      <c r="P114" s="413"/>
    </row>
    <row r="115" spans="2:16" x14ac:dyDescent="0.2">
      <c r="B115" s="689" t="s">
        <v>405</v>
      </c>
      <c r="C115" s="689"/>
      <c r="D115" s="689"/>
      <c r="E115" s="689"/>
      <c r="F115" s="689"/>
      <c r="G115" s="689"/>
      <c r="H115" s="689"/>
      <c r="I115" s="689"/>
      <c r="J115" s="689"/>
      <c r="K115" s="689"/>
      <c r="L115" s="689"/>
      <c r="M115" s="413"/>
      <c r="N115" s="413"/>
      <c r="O115" s="413"/>
      <c r="P115" s="413"/>
    </row>
    <row r="116" spans="2:16" x14ac:dyDescent="0.2">
      <c r="B116" s="344"/>
      <c r="C116" s="689">
        <v>2017</v>
      </c>
      <c r="D116" s="689"/>
      <c r="E116" s="689">
        <v>2018</v>
      </c>
      <c r="F116" s="689"/>
      <c r="G116" s="689">
        <v>2019</v>
      </c>
      <c r="H116" s="689"/>
      <c r="I116" s="689">
        <v>2020</v>
      </c>
      <c r="J116" s="689"/>
      <c r="K116" s="689">
        <v>2021</v>
      </c>
      <c r="L116" s="689"/>
      <c r="M116" s="413"/>
      <c r="N116" s="413"/>
      <c r="O116" s="413"/>
      <c r="P116" s="413"/>
    </row>
    <row r="117" spans="2:16" x14ac:dyDescent="0.2">
      <c r="B117" s="344" t="s">
        <v>360</v>
      </c>
      <c r="C117" s="427" t="s">
        <v>398</v>
      </c>
      <c r="D117" s="427" t="s">
        <v>399</v>
      </c>
      <c r="E117" s="427" t="s">
        <v>398</v>
      </c>
      <c r="F117" s="427" t="s">
        <v>399</v>
      </c>
      <c r="G117" s="427" t="s">
        <v>398</v>
      </c>
      <c r="H117" s="427" t="s">
        <v>399</v>
      </c>
      <c r="I117" s="427" t="s">
        <v>398</v>
      </c>
      <c r="J117" s="427" t="s">
        <v>399</v>
      </c>
      <c r="K117" s="427" t="s">
        <v>398</v>
      </c>
      <c r="L117" s="427" t="s">
        <v>399</v>
      </c>
      <c r="M117" s="413"/>
      <c r="N117" s="413"/>
      <c r="O117" s="413"/>
      <c r="P117" s="413"/>
    </row>
    <row r="118" spans="2:16" x14ac:dyDescent="0.2">
      <c r="B118" s="344" t="s">
        <v>237</v>
      </c>
      <c r="C118" s="384">
        <f>C71+C86+C101</f>
        <v>31989</v>
      </c>
      <c r="D118" s="384">
        <f t="shared" ref="D118:L118" si="11">D71+D86+D101</f>
        <v>38791</v>
      </c>
      <c r="E118" s="384">
        <f t="shared" si="11"/>
        <v>30573</v>
      </c>
      <c r="F118" s="384">
        <f t="shared" si="11"/>
        <v>38631</v>
      </c>
      <c r="G118" s="384">
        <f t="shared" si="11"/>
        <v>13185</v>
      </c>
      <c r="H118" s="384">
        <f t="shared" si="11"/>
        <v>18084</v>
      </c>
      <c r="I118" s="384">
        <f t="shared" si="11"/>
        <v>41527</v>
      </c>
      <c r="J118" s="384">
        <f t="shared" si="11"/>
        <v>45798</v>
      </c>
      <c r="K118" s="384">
        <f t="shared" si="11"/>
        <v>39957</v>
      </c>
      <c r="L118" s="384">
        <f t="shared" si="11"/>
        <v>44381</v>
      </c>
      <c r="M118" s="413"/>
      <c r="N118" s="413"/>
      <c r="O118" s="413"/>
      <c r="P118" s="413"/>
    </row>
    <row r="119" spans="2:16" x14ac:dyDescent="0.2">
      <c r="B119" s="344" t="s">
        <v>240</v>
      </c>
      <c r="C119" s="384">
        <f t="shared" ref="C119:L119" si="12">C72+C87+C102</f>
        <v>20238</v>
      </c>
      <c r="D119" s="384">
        <f t="shared" si="12"/>
        <v>27262</v>
      </c>
      <c r="E119" s="384">
        <f t="shared" si="12"/>
        <v>19900</v>
      </c>
      <c r="F119" s="384">
        <f t="shared" si="12"/>
        <v>27316</v>
      </c>
      <c r="G119" s="384">
        <f t="shared" si="12"/>
        <v>10902</v>
      </c>
      <c r="H119" s="384">
        <f t="shared" si="12"/>
        <v>14771</v>
      </c>
      <c r="I119" s="384">
        <f t="shared" si="12"/>
        <v>28281</v>
      </c>
      <c r="J119" s="384">
        <f t="shared" si="12"/>
        <v>32080</v>
      </c>
      <c r="K119" s="384">
        <f t="shared" si="12"/>
        <v>28191</v>
      </c>
      <c r="L119" s="384">
        <f t="shared" si="12"/>
        <v>32149</v>
      </c>
      <c r="M119" s="413"/>
      <c r="N119" s="413"/>
      <c r="O119" s="413"/>
      <c r="P119" s="413"/>
    </row>
    <row r="120" spans="2:16" x14ac:dyDescent="0.2">
      <c r="B120" s="344" t="s">
        <v>242</v>
      </c>
      <c r="C120" s="384">
        <f t="shared" ref="C120:L120" si="13">C73+C88+C103</f>
        <v>5408</v>
      </c>
      <c r="D120" s="384">
        <f t="shared" si="13"/>
        <v>7720</v>
      </c>
      <c r="E120" s="384">
        <f t="shared" si="13"/>
        <v>5639</v>
      </c>
      <c r="F120" s="384">
        <f t="shared" si="13"/>
        <v>7930</v>
      </c>
      <c r="G120" s="384">
        <f t="shared" si="13"/>
        <v>4648</v>
      </c>
      <c r="H120" s="384">
        <f t="shared" si="13"/>
        <v>4577</v>
      </c>
      <c r="I120" s="384">
        <f t="shared" si="13"/>
        <v>9206</v>
      </c>
      <c r="J120" s="384">
        <f t="shared" si="13"/>
        <v>8641</v>
      </c>
      <c r="K120" s="384">
        <f t="shared" si="13"/>
        <v>9531</v>
      </c>
      <c r="L120" s="384">
        <f t="shared" si="13"/>
        <v>8864</v>
      </c>
      <c r="M120" s="413"/>
      <c r="N120" s="413"/>
      <c r="O120" s="413"/>
      <c r="P120" s="413"/>
    </row>
    <row r="121" spans="2:16" x14ac:dyDescent="0.2">
      <c r="B121" s="344" t="s">
        <v>245</v>
      </c>
      <c r="C121" s="384">
        <f t="shared" ref="C121:L121" si="14">C74+C89+C104</f>
        <v>316</v>
      </c>
      <c r="D121" s="384">
        <f t="shared" si="14"/>
        <v>314</v>
      </c>
      <c r="E121" s="384">
        <f t="shared" si="14"/>
        <v>328</v>
      </c>
      <c r="F121" s="384">
        <f t="shared" si="14"/>
        <v>325</v>
      </c>
      <c r="G121" s="384">
        <f t="shared" si="14"/>
        <v>212</v>
      </c>
      <c r="H121" s="384">
        <f t="shared" si="14"/>
        <v>170</v>
      </c>
      <c r="I121" s="384">
        <f t="shared" si="14"/>
        <v>440</v>
      </c>
      <c r="J121" s="384">
        <f t="shared" si="14"/>
        <v>346</v>
      </c>
      <c r="K121" s="384">
        <f t="shared" si="14"/>
        <v>441</v>
      </c>
      <c r="L121" s="384">
        <f t="shared" si="14"/>
        <v>336</v>
      </c>
      <c r="M121" s="413"/>
      <c r="N121" s="413"/>
      <c r="O121" s="413"/>
      <c r="P121" s="413"/>
    </row>
    <row r="122" spans="2:16" x14ac:dyDescent="0.2">
      <c r="B122" s="344" t="s">
        <v>248</v>
      </c>
      <c r="C122" s="384">
        <f t="shared" ref="C122:L122" si="15">C75+C90+C105</f>
        <v>2278</v>
      </c>
      <c r="D122" s="384">
        <f t="shared" si="15"/>
        <v>3042</v>
      </c>
      <c r="E122" s="384">
        <f t="shared" si="15"/>
        <v>2565</v>
      </c>
      <c r="F122" s="384">
        <f t="shared" si="15"/>
        <v>3188</v>
      </c>
      <c r="G122" s="384">
        <f t="shared" si="15"/>
        <v>1699</v>
      </c>
      <c r="H122" s="384">
        <f t="shared" si="15"/>
        <v>1840</v>
      </c>
      <c r="I122" s="384">
        <f t="shared" si="15"/>
        <v>3249</v>
      </c>
      <c r="J122" s="384">
        <f t="shared" si="15"/>
        <v>3424</v>
      </c>
      <c r="K122" s="384">
        <f t="shared" si="15"/>
        <v>3204</v>
      </c>
      <c r="L122" s="384">
        <f t="shared" si="15"/>
        <v>3287</v>
      </c>
      <c r="M122" s="413"/>
      <c r="N122" s="413"/>
      <c r="O122" s="413"/>
      <c r="P122" s="413"/>
    </row>
    <row r="123" spans="2:16" x14ac:dyDescent="0.2">
      <c r="B123" s="344" t="s">
        <v>251</v>
      </c>
      <c r="C123" s="384">
        <f t="shared" ref="C123:L123" si="16">C76+C91+C106</f>
        <v>4583</v>
      </c>
      <c r="D123" s="384">
        <f t="shared" si="16"/>
        <v>5924</v>
      </c>
      <c r="E123" s="384">
        <f t="shared" si="16"/>
        <v>4702</v>
      </c>
      <c r="F123" s="384">
        <f t="shared" si="16"/>
        <v>5956</v>
      </c>
      <c r="G123" s="384">
        <f t="shared" si="16"/>
        <v>3268</v>
      </c>
      <c r="H123" s="384">
        <f t="shared" si="16"/>
        <v>3306</v>
      </c>
      <c r="I123" s="384">
        <f t="shared" si="16"/>
        <v>6917</v>
      </c>
      <c r="J123" s="384">
        <f t="shared" si="16"/>
        <v>6868</v>
      </c>
      <c r="K123" s="384">
        <f t="shared" si="16"/>
        <v>6895</v>
      </c>
      <c r="L123" s="384">
        <f t="shared" si="16"/>
        <v>6830</v>
      </c>
      <c r="M123" s="413"/>
      <c r="N123" s="413"/>
      <c r="O123" s="413"/>
      <c r="P123" s="413"/>
    </row>
    <row r="124" spans="2:16" x14ac:dyDescent="0.2">
      <c r="B124" s="344" t="s">
        <v>254</v>
      </c>
      <c r="C124" s="384">
        <f t="shared" ref="C124:L124" si="17">C77+C92+C107</f>
        <v>2772</v>
      </c>
      <c r="D124" s="384">
        <f t="shared" si="17"/>
        <v>3508</v>
      </c>
      <c r="E124" s="384">
        <f t="shared" si="17"/>
        <v>2960</v>
      </c>
      <c r="F124" s="384">
        <f t="shared" si="17"/>
        <v>3788</v>
      </c>
      <c r="G124" s="384">
        <f t="shared" si="17"/>
        <v>1489</v>
      </c>
      <c r="H124" s="384">
        <f t="shared" si="17"/>
        <v>1956</v>
      </c>
      <c r="I124" s="384">
        <f t="shared" si="17"/>
        <v>3517</v>
      </c>
      <c r="J124" s="384">
        <f t="shared" si="17"/>
        <v>4064</v>
      </c>
      <c r="K124" s="384">
        <f t="shared" si="17"/>
        <v>3177</v>
      </c>
      <c r="L124" s="384">
        <f t="shared" si="17"/>
        <v>3767</v>
      </c>
      <c r="M124" s="413"/>
      <c r="N124" s="413"/>
      <c r="O124" s="413"/>
      <c r="P124" s="413"/>
    </row>
    <row r="125" spans="2:16" x14ac:dyDescent="0.2">
      <c r="B125" s="344" t="s">
        <v>257</v>
      </c>
      <c r="C125" s="384">
        <f t="shared" ref="C125:L125" si="18">C78+C93+C108</f>
        <v>5362</v>
      </c>
      <c r="D125" s="384">
        <f t="shared" si="18"/>
        <v>7082</v>
      </c>
      <c r="E125" s="384">
        <f t="shared" si="18"/>
        <v>5301</v>
      </c>
      <c r="F125" s="384">
        <f t="shared" si="18"/>
        <v>7057</v>
      </c>
      <c r="G125" s="384">
        <f t="shared" si="18"/>
        <v>2147</v>
      </c>
      <c r="H125" s="384">
        <f t="shared" si="18"/>
        <v>3571</v>
      </c>
      <c r="I125" s="384">
        <f t="shared" si="18"/>
        <v>7095</v>
      </c>
      <c r="J125" s="384">
        <f t="shared" si="18"/>
        <v>8342</v>
      </c>
      <c r="K125" s="384">
        <f t="shared" si="18"/>
        <v>7357</v>
      </c>
      <c r="L125" s="384">
        <f t="shared" si="18"/>
        <v>8711</v>
      </c>
      <c r="M125" s="413"/>
      <c r="N125" s="413"/>
      <c r="O125" s="413"/>
      <c r="P125" s="413"/>
    </row>
    <row r="126" spans="2:16" x14ac:dyDescent="0.2">
      <c r="B126" s="344" t="s">
        <v>258</v>
      </c>
      <c r="C126" s="384">
        <f t="shared" ref="C126:L126" si="19">C79+C94+C109</f>
        <v>2908</v>
      </c>
      <c r="D126" s="384">
        <f t="shared" si="19"/>
        <v>3781</v>
      </c>
      <c r="E126" s="384">
        <f t="shared" si="19"/>
        <v>2930</v>
      </c>
      <c r="F126" s="384">
        <f t="shared" si="19"/>
        <v>3898</v>
      </c>
      <c r="G126" s="384">
        <f t="shared" si="19"/>
        <v>1169</v>
      </c>
      <c r="H126" s="384">
        <f t="shared" si="19"/>
        <v>1861</v>
      </c>
      <c r="I126" s="384">
        <f t="shared" si="19"/>
        <v>3596</v>
      </c>
      <c r="J126" s="384">
        <f t="shared" si="19"/>
        <v>4505</v>
      </c>
      <c r="K126" s="384">
        <f t="shared" si="19"/>
        <v>3490</v>
      </c>
      <c r="L126" s="384">
        <f t="shared" si="19"/>
        <v>4355</v>
      </c>
      <c r="M126" s="413"/>
      <c r="N126" s="413"/>
      <c r="O126" s="413"/>
      <c r="P126" s="413"/>
    </row>
    <row r="127" spans="2:16" x14ac:dyDescent="0.2">
      <c r="B127" s="344" t="s">
        <v>259</v>
      </c>
      <c r="C127" s="384">
        <f t="shared" ref="C127:L127" si="20">C80+C95+C110</f>
        <v>6851</v>
      </c>
      <c r="D127" s="384">
        <f t="shared" si="20"/>
        <v>8770</v>
      </c>
      <c r="E127" s="384">
        <f t="shared" si="20"/>
        <v>6891</v>
      </c>
      <c r="F127" s="384">
        <f t="shared" si="20"/>
        <v>9454</v>
      </c>
      <c r="G127" s="384">
        <f t="shared" si="20"/>
        <v>3358</v>
      </c>
      <c r="H127" s="384">
        <f t="shared" si="20"/>
        <v>5339</v>
      </c>
      <c r="I127" s="384">
        <f t="shared" si="20"/>
        <v>8535</v>
      </c>
      <c r="J127" s="384">
        <f t="shared" si="20"/>
        <v>10959</v>
      </c>
      <c r="K127" s="384">
        <f t="shared" si="20"/>
        <v>8275</v>
      </c>
      <c r="L127" s="384">
        <f t="shared" si="20"/>
        <v>10765</v>
      </c>
      <c r="M127" s="413"/>
      <c r="N127" s="413"/>
      <c r="O127" s="413"/>
      <c r="P127" s="413"/>
    </row>
    <row r="128" spans="2:16" x14ac:dyDescent="0.2">
      <c r="B128" s="428" t="s">
        <v>331</v>
      </c>
      <c r="C128" s="384">
        <f t="shared" ref="C128:L128" si="21">C81+C96+C111</f>
        <v>82705</v>
      </c>
      <c r="D128" s="384">
        <f t="shared" si="21"/>
        <v>106194</v>
      </c>
      <c r="E128" s="384">
        <f t="shared" si="21"/>
        <v>81789</v>
      </c>
      <c r="F128" s="384">
        <f t="shared" si="21"/>
        <v>107543</v>
      </c>
      <c r="G128" s="384">
        <f t="shared" si="21"/>
        <v>42077</v>
      </c>
      <c r="H128" s="384">
        <f t="shared" si="21"/>
        <v>55475</v>
      </c>
      <c r="I128" s="384">
        <f t="shared" si="21"/>
        <v>112363</v>
      </c>
      <c r="J128" s="384">
        <f t="shared" si="21"/>
        <v>125027</v>
      </c>
      <c r="K128" s="384">
        <f t="shared" si="21"/>
        <v>110518</v>
      </c>
      <c r="L128" s="384">
        <f t="shared" si="21"/>
        <v>123445</v>
      </c>
      <c r="M128" s="413"/>
      <c r="N128" s="413"/>
      <c r="O128" s="413"/>
      <c r="P128" s="413"/>
    </row>
    <row r="129" spans="2:16" x14ac:dyDescent="0.2">
      <c r="L129" s="413"/>
      <c r="M129" s="413"/>
      <c r="N129" s="413"/>
      <c r="O129" s="413"/>
      <c r="P129" s="413"/>
    </row>
    <row r="130" spans="2:16" x14ac:dyDescent="0.2">
      <c r="B130" s="689" t="s">
        <v>405</v>
      </c>
      <c r="C130" s="689"/>
      <c r="D130" s="689"/>
      <c r="E130" s="689"/>
      <c r="F130" s="689"/>
      <c r="G130" s="689"/>
      <c r="H130" s="689"/>
      <c r="I130" s="689"/>
      <c r="J130" s="689"/>
      <c r="K130" s="689"/>
      <c r="L130" s="689"/>
      <c r="M130" s="413"/>
      <c r="N130" s="413"/>
      <c r="O130" s="413"/>
      <c r="P130" s="413"/>
    </row>
    <row r="131" spans="2:16" x14ac:dyDescent="0.2">
      <c r="B131" s="344" t="s">
        <v>360</v>
      </c>
      <c r="C131" s="430">
        <v>2017</v>
      </c>
      <c r="D131" s="430">
        <v>2018</v>
      </c>
      <c r="E131" s="430">
        <v>2019</v>
      </c>
      <c r="F131" s="430">
        <v>2020</v>
      </c>
      <c r="G131" s="430">
        <v>2021</v>
      </c>
      <c r="H131" s="431"/>
      <c r="J131" s="431"/>
      <c r="L131" s="431"/>
      <c r="M131" s="413"/>
      <c r="N131" s="413"/>
      <c r="O131" s="413"/>
      <c r="P131" s="413"/>
    </row>
    <row r="132" spans="2:16" x14ac:dyDescent="0.2">
      <c r="B132" s="344" t="s">
        <v>237</v>
      </c>
      <c r="C132" s="384">
        <f>(C118+D118)</f>
        <v>70780</v>
      </c>
      <c r="D132" s="384">
        <f>E118+F118</f>
        <v>69204</v>
      </c>
      <c r="E132" s="384">
        <f>G118+H118</f>
        <v>31269</v>
      </c>
      <c r="F132" s="384">
        <f>I118+J118</f>
        <v>87325</v>
      </c>
      <c r="G132" s="384">
        <f>K118+L118</f>
        <v>84338</v>
      </c>
      <c r="H132" s="384"/>
      <c r="I132" s="384"/>
      <c r="J132" s="384"/>
      <c r="K132" s="384"/>
      <c r="L132" s="384"/>
      <c r="M132" s="413"/>
      <c r="N132" s="413"/>
      <c r="O132" s="413"/>
      <c r="P132" s="413"/>
    </row>
    <row r="133" spans="2:16" x14ac:dyDescent="0.2">
      <c r="B133" s="344" t="s">
        <v>240</v>
      </c>
      <c r="C133" s="384">
        <f t="shared" ref="C133:C142" si="22">(C119+D119)</f>
        <v>47500</v>
      </c>
      <c r="D133" s="384">
        <f t="shared" ref="D133:D142" si="23">E119+F119</f>
        <v>47216</v>
      </c>
      <c r="E133" s="384">
        <f t="shared" ref="E133:E142" si="24">G119+H119</f>
        <v>25673</v>
      </c>
      <c r="F133" s="384">
        <f t="shared" ref="F133:F142" si="25">I119+J119</f>
        <v>60361</v>
      </c>
      <c r="G133" s="384">
        <f t="shared" ref="G133:G142" si="26">K119+L119</f>
        <v>60340</v>
      </c>
      <c r="H133" s="384"/>
      <c r="I133" s="384"/>
      <c r="J133" s="384"/>
      <c r="K133" s="384"/>
      <c r="L133" s="384"/>
      <c r="M133" s="413"/>
      <c r="N133" s="413"/>
      <c r="O133" s="413"/>
      <c r="P133" s="413"/>
    </row>
    <row r="134" spans="2:16" x14ac:dyDescent="0.2">
      <c r="B134" s="344" t="s">
        <v>242</v>
      </c>
      <c r="C134" s="384">
        <f t="shared" si="22"/>
        <v>13128</v>
      </c>
      <c r="D134" s="384">
        <f t="shared" si="23"/>
        <v>13569</v>
      </c>
      <c r="E134" s="384">
        <f t="shared" si="24"/>
        <v>9225</v>
      </c>
      <c r="F134" s="384">
        <f t="shared" si="25"/>
        <v>17847</v>
      </c>
      <c r="G134" s="384">
        <f t="shared" si="26"/>
        <v>18395</v>
      </c>
      <c r="H134" s="384"/>
      <c r="I134" s="384"/>
      <c r="J134" s="384"/>
      <c r="K134" s="384"/>
      <c r="L134" s="384"/>
      <c r="M134" s="413"/>
      <c r="N134" s="413"/>
      <c r="O134" s="413"/>
      <c r="P134" s="413"/>
    </row>
    <row r="135" spans="2:16" x14ac:dyDescent="0.2">
      <c r="B135" s="344" t="s">
        <v>245</v>
      </c>
      <c r="C135" s="384">
        <f t="shared" si="22"/>
        <v>630</v>
      </c>
      <c r="D135" s="384">
        <f t="shared" si="23"/>
        <v>653</v>
      </c>
      <c r="E135" s="384">
        <f t="shared" si="24"/>
        <v>382</v>
      </c>
      <c r="F135" s="384">
        <f t="shared" si="25"/>
        <v>786</v>
      </c>
      <c r="G135" s="384">
        <f t="shared" si="26"/>
        <v>777</v>
      </c>
      <c r="H135" s="384"/>
      <c r="I135" s="384"/>
      <c r="J135" s="384"/>
      <c r="K135" s="384"/>
      <c r="L135" s="384"/>
      <c r="M135" s="413"/>
      <c r="N135" s="413"/>
      <c r="O135" s="413"/>
      <c r="P135" s="413"/>
    </row>
    <row r="136" spans="2:16" x14ac:dyDescent="0.2">
      <c r="B136" s="344" t="s">
        <v>248</v>
      </c>
      <c r="C136" s="384">
        <f t="shared" si="22"/>
        <v>5320</v>
      </c>
      <c r="D136" s="384">
        <f t="shared" si="23"/>
        <v>5753</v>
      </c>
      <c r="E136" s="384">
        <f t="shared" si="24"/>
        <v>3539</v>
      </c>
      <c r="F136" s="384">
        <f t="shared" si="25"/>
        <v>6673</v>
      </c>
      <c r="G136" s="384">
        <f t="shared" si="26"/>
        <v>6491</v>
      </c>
      <c r="H136" s="384"/>
      <c r="I136" s="384"/>
      <c r="J136" s="384"/>
      <c r="K136" s="384"/>
      <c r="L136" s="384"/>
      <c r="M136" s="413"/>
      <c r="N136" s="413"/>
      <c r="O136" s="413"/>
      <c r="P136" s="413"/>
    </row>
    <row r="137" spans="2:16" x14ac:dyDescent="0.2">
      <c r="B137" s="344" t="s">
        <v>251</v>
      </c>
      <c r="C137" s="384">
        <f t="shared" si="22"/>
        <v>10507</v>
      </c>
      <c r="D137" s="384">
        <f t="shared" si="23"/>
        <v>10658</v>
      </c>
      <c r="E137" s="384">
        <f t="shared" si="24"/>
        <v>6574</v>
      </c>
      <c r="F137" s="384">
        <f t="shared" si="25"/>
        <v>13785</v>
      </c>
      <c r="G137" s="384">
        <f t="shared" si="26"/>
        <v>13725</v>
      </c>
      <c r="H137" s="384"/>
      <c r="I137" s="384"/>
      <c r="J137" s="384"/>
      <c r="K137" s="384"/>
      <c r="L137" s="384"/>
      <c r="M137" s="413"/>
      <c r="N137" s="413"/>
      <c r="O137" s="413"/>
      <c r="P137" s="413"/>
    </row>
    <row r="138" spans="2:16" x14ac:dyDescent="0.2">
      <c r="B138" s="344" t="s">
        <v>254</v>
      </c>
      <c r="C138" s="384">
        <f t="shared" si="22"/>
        <v>6280</v>
      </c>
      <c r="D138" s="384">
        <f t="shared" si="23"/>
        <v>6748</v>
      </c>
      <c r="E138" s="384">
        <f t="shared" si="24"/>
        <v>3445</v>
      </c>
      <c r="F138" s="384">
        <f t="shared" si="25"/>
        <v>7581</v>
      </c>
      <c r="G138" s="384">
        <f t="shared" si="26"/>
        <v>6944</v>
      </c>
      <c r="H138" s="384"/>
      <c r="I138" s="384"/>
      <c r="J138" s="384"/>
      <c r="K138" s="384"/>
      <c r="L138" s="384"/>
      <c r="M138" s="413"/>
      <c r="N138" s="413"/>
      <c r="O138" s="413"/>
      <c r="P138" s="413"/>
    </row>
    <row r="139" spans="2:16" x14ac:dyDescent="0.2">
      <c r="B139" s="344" t="s">
        <v>257</v>
      </c>
      <c r="C139" s="384">
        <f t="shared" si="22"/>
        <v>12444</v>
      </c>
      <c r="D139" s="384">
        <f t="shared" si="23"/>
        <v>12358</v>
      </c>
      <c r="E139" s="384">
        <f t="shared" si="24"/>
        <v>5718</v>
      </c>
      <c r="F139" s="384">
        <f t="shared" si="25"/>
        <v>15437</v>
      </c>
      <c r="G139" s="384">
        <f t="shared" si="26"/>
        <v>16068</v>
      </c>
      <c r="H139" s="384"/>
      <c r="I139" s="384"/>
      <c r="J139" s="384"/>
      <c r="K139" s="384"/>
      <c r="L139" s="384"/>
      <c r="M139" s="413"/>
      <c r="N139" s="413"/>
      <c r="O139" s="413"/>
      <c r="P139" s="413"/>
    </row>
    <row r="140" spans="2:16" x14ac:dyDescent="0.2">
      <c r="B140" s="344" t="s">
        <v>258</v>
      </c>
      <c r="C140" s="384">
        <f t="shared" si="22"/>
        <v>6689</v>
      </c>
      <c r="D140" s="384">
        <f t="shared" si="23"/>
        <v>6828</v>
      </c>
      <c r="E140" s="384">
        <f t="shared" si="24"/>
        <v>3030</v>
      </c>
      <c r="F140" s="384">
        <f t="shared" si="25"/>
        <v>8101</v>
      </c>
      <c r="G140" s="384">
        <f t="shared" si="26"/>
        <v>7845</v>
      </c>
      <c r="H140" s="384"/>
      <c r="I140" s="384"/>
      <c r="J140" s="384"/>
      <c r="K140" s="384"/>
      <c r="L140" s="384"/>
      <c r="M140" s="413"/>
      <c r="N140" s="413"/>
      <c r="O140" s="413"/>
      <c r="P140" s="413"/>
    </row>
    <row r="141" spans="2:16" x14ac:dyDescent="0.2">
      <c r="B141" s="344" t="s">
        <v>259</v>
      </c>
      <c r="C141" s="384">
        <f t="shared" si="22"/>
        <v>15621</v>
      </c>
      <c r="D141" s="384">
        <f t="shared" si="23"/>
        <v>16345</v>
      </c>
      <c r="E141" s="384">
        <f t="shared" si="24"/>
        <v>8697</v>
      </c>
      <c r="F141" s="384">
        <f t="shared" si="25"/>
        <v>19494</v>
      </c>
      <c r="G141" s="384">
        <f t="shared" si="26"/>
        <v>19040</v>
      </c>
      <c r="H141" s="384"/>
      <c r="I141" s="384"/>
      <c r="J141" s="384"/>
      <c r="K141" s="384"/>
      <c r="L141" s="384"/>
      <c r="M141" s="413"/>
      <c r="N141" s="413"/>
      <c r="O141" s="413"/>
      <c r="P141" s="413"/>
    </row>
    <row r="142" spans="2:16" x14ac:dyDescent="0.2">
      <c r="B142" s="428" t="s">
        <v>331</v>
      </c>
      <c r="C142" s="386">
        <f t="shared" si="22"/>
        <v>188899</v>
      </c>
      <c r="D142" s="386">
        <f t="shared" si="23"/>
        <v>189332</v>
      </c>
      <c r="E142" s="386">
        <f t="shared" si="24"/>
        <v>97552</v>
      </c>
      <c r="F142" s="386">
        <f t="shared" si="25"/>
        <v>237390</v>
      </c>
      <c r="G142" s="386">
        <f t="shared" si="26"/>
        <v>233963</v>
      </c>
      <c r="H142" s="384"/>
      <c r="I142" s="384"/>
      <c r="J142" s="384"/>
      <c r="K142" s="384"/>
      <c r="L142" s="384"/>
      <c r="M142" s="413"/>
      <c r="N142" s="413"/>
      <c r="O142" s="413"/>
      <c r="P142" s="413"/>
    </row>
    <row r="143" spans="2:16" x14ac:dyDescent="0.2">
      <c r="B143" s="370" t="s">
        <v>406</v>
      </c>
      <c r="C143" s="432"/>
      <c r="D143" s="432"/>
      <c r="E143" s="432"/>
      <c r="F143" s="432"/>
      <c r="G143" s="432"/>
      <c r="H143" s="433"/>
      <c r="I143" s="433"/>
      <c r="J143" s="433"/>
      <c r="K143" s="433"/>
      <c r="L143" s="433"/>
      <c r="M143" s="413"/>
      <c r="N143" s="413"/>
      <c r="O143" s="413"/>
      <c r="P143" s="413"/>
    </row>
    <row r="144" spans="2:16" x14ac:dyDescent="0.2">
      <c r="B144" s="414" t="s">
        <v>371</v>
      </c>
      <c r="C144" s="415" t="s">
        <v>372</v>
      </c>
      <c r="L144" s="413"/>
      <c r="M144" s="413"/>
      <c r="N144" s="413"/>
      <c r="O144" s="413"/>
      <c r="P144" s="413"/>
    </row>
    <row r="146" spans="2:16" x14ac:dyDescent="0.2">
      <c r="B146" s="416"/>
    </row>
    <row r="147" spans="2:16" x14ac:dyDescent="0.2">
      <c r="B147" s="690" t="s">
        <v>407</v>
      </c>
      <c r="C147" s="691"/>
      <c r="D147" s="691"/>
      <c r="E147" s="691"/>
      <c r="F147" s="691"/>
      <c r="G147" s="691"/>
      <c r="H147" s="691"/>
      <c r="I147" s="691"/>
      <c r="J147" s="691"/>
      <c r="K147" s="691"/>
      <c r="L147" s="691"/>
      <c r="M147" s="691"/>
      <c r="N147" s="691"/>
      <c r="O147" s="692"/>
      <c r="P147" s="401"/>
    </row>
    <row r="148" spans="2:16" x14ac:dyDescent="0.2">
      <c r="B148" s="434" t="s">
        <v>360</v>
      </c>
      <c r="C148" s="389">
        <v>2010</v>
      </c>
      <c r="D148" s="389">
        <v>2011</v>
      </c>
      <c r="E148" s="389">
        <v>2012</v>
      </c>
      <c r="F148" s="389">
        <v>2013</v>
      </c>
      <c r="G148" s="389">
        <v>2014</v>
      </c>
      <c r="H148" s="389">
        <v>2015</v>
      </c>
      <c r="I148" s="389">
        <v>2016</v>
      </c>
      <c r="J148" s="389">
        <v>2017</v>
      </c>
      <c r="K148" s="389">
        <v>2018</v>
      </c>
      <c r="L148" s="390">
        <v>2019</v>
      </c>
      <c r="M148" s="390">
        <v>2020</v>
      </c>
      <c r="N148" s="389">
        <v>2021</v>
      </c>
      <c r="O148" s="389">
        <v>2022</v>
      </c>
      <c r="P148" s="407"/>
    </row>
    <row r="149" spans="2:16" x14ac:dyDescent="0.2">
      <c r="B149" s="405" t="s">
        <v>237</v>
      </c>
      <c r="C149" s="391">
        <v>3618</v>
      </c>
      <c r="D149" s="391">
        <v>3516</v>
      </c>
      <c r="E149" s="391">
        <v>4037</v>
      </c>
      <c r="F149" s="391">
        <v>4653</v>
      </c>
      <c r="G149" s="391">
        <v>5912</v>
      </c>
      <c r="H149" s="391">
        <v>6154</v>
      </c>
      <c r="I149" s="391">
        <v>5309</v>
      </c>
      <c r="J149" s="392">
        <v>4941</v>
      </c>
      <c r="K149" s="392">
        <v>4229</v>
      </c>
      <c r="L149" s="392">
        <v>3904</v>
      </c>
      <c r="M149" s="392">
        <v>4263</v>
      </c>
      <c r="N149" s="392">
        <v>3940</v>
      </c>
      <c r="O149" s="392">
        <v>1469</v>
      </c>
      <c r="P149" s="407"/>
    </row>
    <row r="150" spans="2:16" x14ac:dyDescent="0.2">
      <c r="B150" s="405" t="s">
        <v>240</v>
      </c>
      <c r="C150" s="391">
        <v>1703</v>
      </c>
      <c r="D150" s="391">
        <v>1746</v>
      </c>
      <c r="E150" s="391">
        <v>2189</v>
      </c>
      <c r="F150" s="391">
        <v>2694</v>
      </c>
      <c r="G150" s="391">
        <v>3570</v>
      </c>
      <c r="H150" s="391">
        <v>3959</v>
      </c>
      <c r="I150" s="391">
        <v>3697</v>
      </c>
      <c r="J150" s="392">
        <v>3776</v>
      </c>
      <c r="K150" s="392">
        <v>3384</v>
      </c>
      <c r="L150" s="392">
        <v>3123</v>
      </c>
      <c r="M150" s="392">
        <v>3362</v>
      </c>
      <c r="N150" s="392">
        <v>3367</v>
      </c>
      <c r="O150" s="392">
        <v>1745</v>
      </c>
      <c r="P150" s="407"/>
    </row>
    <row r="151" spans="2:16" x14ac:dyDescent="0.2">
      <c r="B151" s="405" t="s">
        <v>242</v>
      </c>
      <c r="C151" s="81">
        <v>656</v>
      </c>
      <c r="D151" s="81">
        <v>597</v>
      </c>
      <c r="E151" s="81">
        <v>637</v>
      </c>
      <c r="F151" s="81">
        <v>463</v>
      </c>
      <c r="G151" s="81">
        <v>733</v>
      </c>
      <c r="H151" s="81">
        <v>519</v>
      </c>
      <c r="I151" s="81">
        <v>537</v>
      </c>
      <c r="J151" s="393">
        <v>783</v>
      </c>
      <c r="K151" s="393">
        <v>754</v>
      </c>
      <c r="L151" s="393">
        <v>643</v>
      </c>
      <c r="M151" s="393">
        <v>761</v>
      </c>
      <c r="N151" s="392">
        <v>769</v>
      </c>
      <c r="O151" s="392">
        <v>1040</v>
      </c>
      <c r="P151" s="407"/>
    </row>
    <row r="152" spans="2:16" x14ac:dyDescent="0.2">
      <c r="B152" s="405" t="s">
        <v>245</v>
      </c>
      <c r="C152" s="81">
        <v>75</v>
      </c>
      <c r="D152" s="81">
        <v>65</v>
      </c>
      <c r="E152" s="81">
        <v>69</v>
      </c>
      <c r="F152" s="81">
        <v>67</v>
      </c>
      <c r="G152" s="81">
        <v>81</v>
      </c>
      <c r="H152" s="81">
        <v>75</v>
      </c>
      <c r="I152" s="81">
        <v>72</v>
      </c>
      <c r="J152" s="393">
        <v>78</v>
      </c>
      <c r="K152" s="393">
        <v>81</v>
      </c>
      <c r="L152" s="393">
        <v>51</v>
      </c>
      <c r="M152" s="393">
        <v>50</v>
      </c>
      <c r="N152" s="393">
        <v>43</v>
      </c>
      <c r="O152" s="393">
        <v>0</v>
      </c>
      <c r="P152" s="407"/>
    </row>
    <row r="153" spans="2:16" x14ac:dyDescent="0.2">
      <c r="B153" s="405" t="s">
        <v>248</v>
      </c>
      <c r="C153" s="81">
        <v>203</v>
      </c>
      <c r="D153" s="81">
        <v>214</v>
      </c>
      <c r="E153" s="81">
        <v>250</v>
      </c>
      <c r="F153" s="81">
        <v>224</v>
      </c>
      <c r="G153" s="81">
        <v>384</v>
      </c>
      <c r="H153" s="81">
        <v>405</v>
      </c>
      <c r="I153" s="81">
        <v>379</v>
      </c>
      <c r="J153" s="393">
        <v>420</v>
      </c>
      <c r="K153" s="393">
        <v>334</v>
      </c>
      <c r="L153" s="393">
        <v>305</v>
      </c>
      <c r="M153" s="393">
        <v>342</v>
      </c>
      <c r="N153" s="392">
        <v>341</v>
      </c>
      <c r="O153" s="392">
        <v>257</v>
      </c>
      <c r="P153" s="407"/>
    </row>
    <row r="154" spans="2:16" x14ac:dyDescent="0.2">
      <c r="B154" s="405" t="s">
        <v>251</v>
      </c>
      <c r="C154" s="81">
        <v>545</v>
      </c>
      <c r="D154" s="81">
        <v>521</v>
      </c>
      <c r="E154" s="81">
        <v>562</v>
      </c>
      <c r="F154" s="81">
        <v>943</v>
      </c>
      <c r="G154" s="391">
        <v>2467</v>
      </c>
      <c r="H154" s="391">
        <v>2426</v>
      </c>
      <c r="I154" s="81">
        <v>943</v>
      </c>
      <c r="J154" s="392">
        <v>1052</v>
      </c>
      <c r="K154" s="393">
        <v>857</v>
      </c>
      <c r="L154" s="393">
        <v>618</v>
      </c>
      <c r="M154" s="393">
        <v>643</v>
      </c>
      <c r="N154" s="392">
        <v>663</v>
      </c>
      <c r="O154" s="392">
        <v>124</v>
      </c>
      <c r="P154" s="407"/>
    </row>
    <row r="155" spans="2:16" x14ac:dyDescent="0.2">
      <c r="B155" s="405" t="s">
        <v>254</v>
      </c>
      <c r="C155" s="81">
        <v>604</v>
      </c>
      <c r="D155" s="81">
        <v>608</v>
      </c>
      <c r="E155" s="81">
        <v>694</v>
      </c>
      <c r="F155" s="81">
        <v>568</v>
      </c>
      <c r="G155" s="391">
        <v>1014</v>
      </c>
      <c r="H155" s="81">
        <v>765</v>
      </c>
      <c r="I155" s="81">
        <v>624</v>
      </c>
      <c r="J155" s="393">
        <v>731</v>
      </c>
      <c r="K155" s="393">
        <v>655</v>
      </c>
      <c r="L155" s="393">
        <v>617</v>
      </c>
      <c r="M155" s="393">
        <v>698</v>
      </c>
      <c r="N155" s="392">
        <v>632</v>
      </c>
      <c r="O155" s="392">
        <v>2440</v>
      </c>
      <c r="P155" s="407"/>
    </row>
    <row r="156" spans="2:16" x14ac:dyDescent="0.2">
      <c r="B156" s="405" t="s">
        <v>257</v>
      </c>
      <c r="C156" s="81">
        <v>406</v>
      </c>
      <c r="D156" s="81">
        <v>453</v>
      </c>
      <c r="E156" s="81">
        <v>684</v>
      </c>
      <c r="F156" s="81">
        <v>725</v>
      </c>
      <c r="G156" s="391">
        <v>1141</v>
      </c>
      <c r="H156" s="81">
        <v>983</v>
      </c>
      <c r="I156" s="81">
        <v>944</v>
      </c>
      <c r="J156" s="392">
        <v>1010</v>
      </c>
      <c r="K156" s="393">
        <v>872</v>
      </c>
      <c r="L156" s="393">
        <v>834</v>
      </c>
      <c r="M156" s="393">
        <v>945</v>
      </c>
      <c r="N156" s="392">
        <v>1193</v>
      </c>
      <c r="O156" s="392">
        <v>5644</v>
      </c>
      <c r="P156" s="407"/>
    </row>
    <row r="157" spans="2:16" x14ac:dyDescent="0.2">
      <c r="B157" s="405" t="s">
        <v>374</v>
      </c>
      <c r="C157" s="394">
        <v>7810</v>
      </c>
      <c r="D157" s="394">
        <v>7720</v>
      </c>
      <c r="E157" s="394">
        <v>9122</v>
      </c>
      <c r="F157" s="394">
        <v>10337</v>
      </c>
      <c r="G157" s="394">
        <v>15302</v>
      </c>
      <c r="H157" s="394">
        <v>15286</v>
      </c>
      <c r="I157" s="394">
        <v>12505</v>
      </c>
      <c r="J157" s="395">
        <v>12791</v>
      </c>
      <c r="K157" s="395">
        <v>11166</v>
      </c>
      <c r="L157" s="395">
        <v>10095</v>
      </c>
      <c r="M157" s="395">
        <v>11064</v>
      </c>
      <c r="N157" s="395">
        <f>SUM(N149:N156)</f>
        <v>10948</v>
      </c>
      <c r="O157" s="395">
        <f>SUM(O149:O156)</f>
        <v>12719</v>
      </c>
      <c r="P157" s="407"/>
    </row>
    <row r="158" spans="2:16" x14ac:dyDescent="0.2">
      <c r="B158" s="405"/>
      <c r="C158" s="81"/>
      <c r="D158" s="81"/>
      <c r="E158" s="81"/>
      <c r="F158" s="81"/>
      <c r="G158" s="81"/>
      <c r="H158" s="81"/>
      <c r="I158" s="81"/>
      <c r="J158" s="81"/>
      <c r="K158" s="81"/>
      <c r="L158" s="81"/>
      <c r="M158" s="81"/>
      <c r="N158" s="392"/>
      <c r="O158" s="392"/>
      <c r="P158" s="407"/>
    </row>
    <row r="159" spans="2:16" x14ac:dyDescent="0.2">
      <c r="B159" s="405" t="s">
        <v>193</v>
      </c>
      <c r="C159" s="391">
        <v>531170</v>
      </c>
      <c r="D159" s="391">
        <v>539910</v>
      </c>
      <c r="E159" s="391">
        <v>541638</v>
      </c>
      <c r="F159" s="391">
        <v>550222</v>
      </c>
      <c r="G159" s="391">
        <v>558773</v>
      </c>
      <c r="H159" s="391">
        <v>567291</v>
      </c>
      <c r="I159" s="391">
        <v>575700</v>
      </c>
      <c r="J159" s="391">
        <v>583400</v>
      </c>
      <c r="K159" s="396">
        <v>590100</v>
      </c>
      <c r="L159" s="396">
        <v>598000</v>
      </c>
      <c r="M159" s="396">
        <v>602500</v>
      </c>
      <c r="N159" s="396">
        <v>616500</v>
      </c>
      <c r="O159" s="396">
        <v>624900</v>
      </c>
      <c r="P159" s="407"/>
    </row>
    <row r="160" spans="2:16" x14ac:dyDescent="0.2">
      <c r="B160" s="435" t="s">
        <v>368</v>
      </c>
      <c r="C160" s="397">
        <f>C157/C159*100</f>
        <v>1.4703390628235782</v>
      </c>
      <c r="D160" s="397">
        <f t="shared" ref="D160:O160" si="27">D157/D159*100</f>
        <v>1.4298679409531219</v>
      </c>
      <c r="E160" s="397">
        <f t="shared" si="27"/>
        <v>1.6841506688969383</v>
      </c>
      <c r="F160" s="397">
        <f t="shared" si="27"/>
        <v>1.8786962353377363</v>
      </c>
      <c r="G160" s="397">
        <f t="shared" si="27"/>
        <v>2.7385002496541531</v>
      </c>
      <c r="H160" s="397">
        <f t="shared" si="27"/>
        <v>2.6945606399537452</v>
      </c>
      <c r="I160" s="397">
        <f t="shared" si="27"/>
        <v>2.1721382664582247</v>
      </c>
      <c r="J160" s="397">
        <f t="shared" si="27"/>
        <v>2.1924922865958174</v>
      </c>
      <c r="K160" s="397">
        <f t="shared" si="27"/>
        <v>1.8922216573462123</v>
      </c>
      <c r="L160" s="397">
        <f t="shared" si="27"/>
        <v>1.6881270903010035</v>
      </c>
      <c r="M160" s="397">
        <f t="shared" si="27"/>
        <v>1.8363485477178425</v>
      </c>
      <c r="N160" s="397">
        <f t="shared" si="27"/>
        <v>1.7758313057583131</v>
      </c>
      <c r="O160" s="397">
        <f t="shared" si="27"/>
        <v>2.0353656585053606</v>
      </c>
      <c r="P160" s="407"/>
    </row>
    <row r="161" spans="1:16" x14ac:dyDescent="0.2">
      <c r="A161" s="436"/>
      <c r="B161" s="370" t="s">
        <v>408</v>
      </c>
      <c r="C161" s="436"/>
      <c r="D161" s="436"/>
      <c r="E161" s="436"/>
      <c r="F161" s="436"/>
      <c r="G161" s="436"/>
      <c r="H161" s="436"/>
      <c r="I161" s="436"/>
      <c r="J161" s="436"/>
      <c r="K161" s="436"/>
      <c r="L161" s="437"/>
      <c r="M161" s="437"/>
      <c r="N161" s="437"/>
      <c r="O161" s="437"/>
      <c r="P161" s="437"/>
    </row>
    <row r="162" spans="1:16" x14ac:dyDescent="0.2">
      <c r="A162" s="436"/>
      <c r="B162" s="370" t="s">
        <v>370</v>
      </c>
      <c r="C162" s="436"/>
      <c r="D162" s="436"/>
      <c r="E162" s="436"/>
      <c r="F162" s="436"/>
      <c r="G162" s="436"/>
      <c r="H162" s="436"/>
      <c r="I162" s="436"/>
      <c r="J162" s="436"/>
      <c r="K162" s="436"/>
      <c r="L162" s="437"/>
      <c r="M162" s="437"/>
      <c r="N162" s="437"/>
      <c r="O162" s="437"/>
      <c r="P162" s="437"/>
    </row>
    <row r="163" spans="1:16" x14ac:dyDescent="0.2">
      <c r="B163" s="414" t="s">
        <v>371</v>
      </c>
      <c r="C163" s="415" t="s">
        <v>372</v>
      </c>
    </row>
    <row r="164" spans="1:16" x14ac:dyDescent="0.2">
      <c r="B164" s="414"/>
      <c r="C164" s="415"/>
    </row>
    <row r="165" spans="1:16" ht="17.25" customHeight="1" x14ac:dyDescent="0.2">
      <c r="B165" s="718" t="s">
        <v>409</v>
      </c>
      <c r="C165" s="719"/>
      <c r="D165" s="719"/>
      <c r="E165" s="719"/>
      <c r="F165" s="719"/>
      <c r="G165" s="719"/>
      <c r="H165" s="719"/>
      <c r="I165" s="719"/>
      <c r="J165" s="719"/>
      <c r="K165" s="719"/>
      <c r="L165" s="719"/>
      <c r="M165" s="719"/>
      <c r="N165" s="719"/>
      <c r="O165" s="720"/>
    </row>
    <row r="166" spans="1:16" x14ac:dyDescent="0.2">
      <c r="B166" s="438" t="s">
        <v>360</v>
      </c>
      <c r="C166" s="439">
        <v>2010</v>
      </c>
      <c r="D166" s="439">
        <v>2011</v>
      </c>
      <c r="E166" s="439">
        <v>2012</v>
      </c>
      <c r="F166" s="439">
        <v>2013</v>
      </c>
      <c r="G166" s="439">
        <v>2014</v>
      </c>
      <c r="H166" s="439">
        <v>2015</v>
      </c>
      <c r="I166" s="439">
        <v>2016</v>
      </c>
      <c r="J166" s="439">
        <v>2017</v>
      </c>
      <c r="K166" s="439">
        <v>2018</v>
      </c>
      <c r="L166" s="423">
        <v>2019</v>
      </c>
      <c r="M166" s="423">
        <v>2020</v>
      </c>
      <c r="N166" s="424">
        <v>2021</v>
      </c>
      <c r="O166" s="424">
        <v>2022</v>
      </c>
    </row>
    <row r="167" spans="1:16" x14ac:dyDescent="0.2">
      <c r="B167" s="7" t="s">
        <v>237</v>
      </c>
      <c r="C167" s="440"/>
      <c r="D167" s="440"/>
      <c r="E167" s="440"/>
      <c r="F167" s="440"/>
      <c r="G167" s="440"/>
      <c r="H167" s="440"/>
      <c r="I167" s="440"/>
      <c r="J167" s="384">
        <v>4941</v>
      </c>
      <c r="K167" s="384">
        <v>4229</v>
      </c>
      <c r="L167" s="384">
        <v>3904</v>
      </c>
      <c r="M167" s="384">
        <v>4263</v>
      </c>
      <c r="N167" s="384">
        <v>3889</v>
      </c>
      <c r="O167" s="384">
        <v>4036</v>
      </c>
    </row>
    <row r="168" spans="1:16" x14ac:dyDescent="0.2">
      <c r="B168" s="7" t="s">
        <v>240</v>
      </c>
      <c r="C168" s="440"/>
      <c r="D168" s="440"/>
      <c r="E168" s="440"/>
      <c r="F168" s="440"/>
      <c r="G168" s="440"/>
      <c r="H168" s="440"/>
      <c r="I168" s="440"/>
      <c r="J168" s="384">
        <v>3776</v>
      </c>
      <c r="K168" s="384">
        <v>3384</v>
      </c>
      <c r="L168" s="384">
        <v>3123</v>
      </c>
      <c r="M168" s="384">
        <v>3346</v>
      </c>
      <c r="N168" s="384">
        <v>3296</v>
      </c>
      <c r="O168" s="384">
        <v>3421</v>
      </c>
    </row>
    <row r="169" spans="1:16" x14ac:dyDescent="0.2">
      <c r="B169" s="7" t="s">
        <v>242</v>
      </c>
      <c r="C169" s="441"/>
      <c r="D169" s="441"/>
      <c r="E169" s="441"/>
      <c r="F169" s="441"/>
      <c r="G169" s="441"/>
      <c r="H169" s="441"/>
      <c r="I169" s="441"/>
      <c r="J169" s="385">
        <v>783</v>
      </c>
      <c r="K169" s="385">
        <v>754</v>
      </c>
      <c r="L169" s="385">
        <v>643</v>
      </c>
      <c r="M169" s="385">
        <v>691</v>
      </c>
      <c r="N169" s="384">
        <v>666</v>
      </c>
      <c r="O169" s="384">
        <v>645</v>
      </c>
    </row>
    <row r="170" spans="1:16" x14ac:dyDescent="0.2">
      <c r="B170" s="7" t="s">
        <v>245</v>
      </c>
      <c r="C170" s="441"/>
      <c r="D170" s="441"/>
      <c r="E170" s="441"/>
      <c r="F170" s="441"/>
      <c r="G170" s="441"/>
      <c r="H170" s="441"/>
      <c r="I170" s="441"/>
      <c r="J170" s="385">
        <v>78</v>
      </c>
      <c r="K170" s="385">
        <v>81</v>
      </c>
      <c r="L170" s="385">
        <v>51</v>
      </c>
      <c r="M170" s="385">
        <v>50</v>
      </c>
      <c r="N170" s="385">
        <v>43</v>
      </c>
      <c r="O170" s="385">
        <v>47</v>
      </c>
    </row>
    <row r="171" spans="1:16" x14ac:dyDescent="0.2">
      <c r="B171" s="7" t="s">
        <v>248</v>
      </c>
      <c r="C171" s="441"/>
      <c r="D171" s="441"/>
      <c r="E171" s="441"/>
      <c r="F171" s="441"/>
      <c r="G171" s="441"/>
      <c r="H171" s="441"/>
      <c r="I171" s="441"/>
      <c r="J171" s="385">
        <v>420</v>
      </c>
      <c r="K171" s="385">
        <v>334</v>
      </c>
      <c r="L171" s="385">
        <v>305</v>
      </c>
      <c r="M171" s="385">
        <v>332</v>
      </c>
      <c r="N171" s="384">
        <v>317</v>
      </c>
      <c r="O171" s="384">
        <v>318</v>
      </c>
    </row>
    <row r="172" spans="1:16" x14ac:dyDescent="0.2">
      <c r="B172" s="7" t="s">
        <v>251</v>
      </c>
      <c r="C172" s="441"/>
      <c r="D172" s="441"/>
      <c r="E172" s="441"/>
      <c r="F172" s="441"/>
      <c r="G172" s="440"/>
      <c r="H172" s="440"/>
      <c r="I172" s="441"/>
      <c r="J172" s="384">
        <v>1052</v>
      </c>
      <c r="K172" s="385">
        <v>857</v>
      </c>
      <c r="L172" s="385">
        <v>618</v>
      </c>
      <c r="M172" s="385">
        <v>614</v>
      </c>
      <c r="N172" s="384">
        <v>603</v>
      </c>
      <c r="O172" s="384">
        <v>656</v>
      </c>
    </row>
    <row r="173" spans="1:16" x14ac:dyDescent="0.2">
      <c r="B173" s="7" t="s">
        <v>254</v>
      </c>
      <c r="C173" s="441"/>
      <c r="D173" s="441"/>
      <c r="E173" s="441"/>
      <c r="F173" s="441"/>
      <c r="G173" s="440"/>
      <c r="H173" s="441"/>
      <c r="I173" s="441"/>
      <c r="J173" s="385">
        <v>731</v>
      </c>
      <c r="K173" s="385">
        <v>655</v>
      </c>
      <c r="L173" s="385">
        <v>616</v>
      </c>
      <c r="M173" s="385">
        <v>688</v>
      </c>
      <c r="N173" s="384">
        <v>628</v>
      </c>
      <c r="O173" s="384">
        <v>686</v>
      </c>
    </row>
    <row r="174" spans="1:16" x14ac:dyDescent="0.2">
      <c r="B174" s="7" t="s">
        <v>257</v>
      </c>
      <c r="C174" s="441"/>
      <c r="D174" s="441"/>
      <c r="E174" s="441"/>
      <c r="F174" s="441"/>
      <c r="G174" s="440"/>
      <c r="H174" s="441"/>
      <c r="I174" s="441"/>
      <c r="J174" s="384">
        <v>1010</v>
      </c>
      <c r="K174" s="385">
        <v>872</v>
      </c>
      <c r="L174" s="385">
        <v>834</v>
      </c>
      <c r="M174" s="385">
        <v>929</v>
      </c>
      <c r="N174" s="384">
        <v>1042</v>
      </c>
      <c r="O174" s="384">
        <v>1386</v>
      </c>
    </row>
    <row r="175" spans="1:16" x14ac:dyDescent="0.2">
      <c r="B175" s="7" t="s">
        <v>374</v>
      </c>
      <c r="C175" s="442"/>
      <c r="D175" s="442"/>
      <c r="E175" s="442"/>
      <c r="F175" s="442"/>
      <c r="G175" s="442"/>
      <c r="H175" s="442"/>
      <c r="I175" s="442"/>
      <c r="J175" s="386">
        <v>12791</v>
      </c>
      <c r="K175" s="386">
        <v>11166</v>
      </c>
      <c r="L175" s="386">
        <v>10094</v>
      </c>
      <c r="M175" s="386">
        <v>10913</v>
      </c>
      <c r="N175" s="386">
        <f>SUM(N167:N174)</f>
        <v>10484</v>
      </c>
      <c r="O175" s="386">
        <f>SUM(O167:O174)</f>
        <v>11195</v>
      </c>
    </row>
    <row r="176" spans="1:16" x14ac:dyDescent="0.2">
      <c r="B176" s="7"/>
      <c r="C176" s="443"/>
      <c r="D176" s="443"/>
      <c r="E176" s="443"/>
      <c r="F176" s="443"/>
      <c r="G176" s="443"/>
      <c r="H176" s="443"/>
      <c r="I176" s="443"/>
      <c r="J176" s="443"/>
      <c r="K176" s="443"/>
      <c r="L176" s="443"/>
      <c r="M176" s="443"/>
      <c r="N176" s="384"/>
      <c r="O176" s="384"/>
    </row>
    <row r="177" spans="2:15" x14ac:dyDescent="0.2">
      <c r="B177" s="7" t="s">
        <v>193</v>
      </c>
      <c r="C177" s="384">
        <v>531170</v>
      </c>
      <c r="D177" s="384">
        <v>539910</v>
      </c>
      <c r="E177" s="384">
        <v>541638</v>
      </c>
      <c r="F177" s="384">
        <v>550222</v>
      </c>
      <c r="G177" s="384">
        <v>558773</v>
      </c>
      <c r="H177" s="384">
        <v>567291</v>
      </c>
      <c r="I177" s="384">
        <v>575700</v>
      </c>
      <c r="J177" s="384">
        <v>583400</v>
      </c>
      <c r="K177" s="388">
        <v>590100</v>
      </c>
      <c r="L177" s="388">
        <v>598000</v>
      </c>
      <c r="M177" s="388">
        <v>602500</v>
      </c>
      <c r="N177" s="388">
        <v>616500</v>
      </c>
      <c r="O177" s="388">
        <v>624900</v>
      </c>
    </row>
    <row r="178" spans="2:15" x14ac:dyDescent="0.2">
      <c r="B178" s="444" t="s">
        <v>368</v>
      </c>
      <c r="C178" s="445">
        <f>C175/C177*100</f>
        <v>0</v>
      </c>
      <c r="D178" s="445">
        <f t="shared" ref="D178:O178" si="28">D175/D177*100</f>
        <v>0</v>
      </c>
      <c r="E178" s="445">
        <f t="shared" si="28"/>
        <v>0</v>
      </c>
      <c r="F178" s="445">
        <f t="shared" si="28"/>
        <v>0</v>
      </c>
      <c r="G178" s="445">
        <f t="shared" si="28"/>
        <v>0</v>
      </c>
      <c r="H178" s="445">
        <f t="shared" si="28"/>
        <v>0</v>
      </c>
      <c r="I178" s="445">
        <f t="shared" si="28"/>
        <v>0</v>
      </c>
      <c r="J178" s="445">
        <f t="shared" si="28"/>
        <v>2.1924922865958174</v>
      </c>
      <c r="K178" s="445">
        <f t="shared" si="28"/>
        <v>1.8922216573462123</v>
      </c>
      <c r="L178" s="445">
        <f t="shared" si="28"/>
        <v>1.6879598662207358</v>
      </c>
      <c r="M178" s="445">
        <f t="shared" si="28"/>
        <v>1.8112863070539418</v>
      </c>
      <c r="N178" s="445">
        <f t="shared" si="28"/>
        <v>1.7005677210056771</v>
      </c>
      <c r="O178" s="445">
        <f t="shared" si="28"/>
        <v>1.7914866378620582</v>
      </c>
    </row>
    <row r="179" spans="2:15" x14ac:dyDescent="0.2">
      <c r="B179" s="370" t="s">
        <v>410</v>
      </c>
    </row>
    <row r="180" spans="2:15" x14ac:dyDescent="0.2">
      <c r="B180" s="370" t="s">
        <v>370</v>
      </c>
    </row>
    <row r="181" spans="2:15" x14ac:dyDescent="0.2">
      <c r="B181" s="370" t="s">
        <v>411</v>
      </c>
    </row>
    <row r="182" spans="2:15" x14ac:dyDescent="0.2">
      <c r="B182" s="414" t="s">
        <v>371</v>
      </c>
      <c r="C182" s="415" t="s">
        <v>372</v>
      </c>
    </row>
    <row r="184" spans="2:15" ht="18.75" customHeight="1" x14ac:dyDescent="0.2">
      <c r="B184" s="718" t="s">
        <v>412</v>
      </c>
      <c r="C184" s="719"/>
      <c r="D184" s="719"/>
      <c r="E184" s="719"/>
      <c r="F184" s="719"/>
      <c r="G184" s="719"/>
      <c r="H184" s="719"/>
      <c r="I184" s="719"/>
      <c r="J184" s="719"/>
      <c r="K184" s="719"/>
      <c r="L184" s="719"/>
      <c r="M184" s="720"/>
    </row>
    <row r="185" spans="2:15" ht="15" customHeight="1" x14ac:dyDescent="0.2">
      <c r="B185" s="446"/>
      <c r="C185" s="447">
        <v>2010</v>
      </c>
      <c r="D185" s="447">
        <v>2011</v>
      </c>
      <c r="E185" s="447">
        <v>2012</v>
      </c>
      <c r="F185" s="447">
        <v>2013</v>
      </c>
      <c r="G185" s="447">
        <v>2014</v>
      </c>
      <c r="H185" s="447">
        <v>2015</v>
      </c>
      <c r="I185" s="447">
        <v>2016</v>
      </c>
      <c r="J185" s="427">
        <v>2017</v>
      </c>
      <c r="K185" s="427">
        <v>2018</v>
      </c>
      <c r="L185" s="447">
        <v>2019</v>
      </c>
      <c r="M185" s="447">
        <v>2020</v>
      </c>
    </row>
    <row r="186" spans="2:15" x14ac:dyDescent="0.2">
      <c r="B186" s="448" t="s">
        <v>413</v>
      </c>
      <c r="C186" s="387">
        <v>8.4055951955117951</v>
      </c>
      <c r="D186" s="387">
        <v>8.5692059787742405</v>
      </c>
      <c r="E186" s="387">
        <v>8.8666230951299578</v>
      </c>
      <c r="F186" s="387">
        <v>9.0581619782560487</v>
      </c>
      <c r="G186" s="387">
        <v>9.222707611140839</v>
      </c>
      <c r="H186" s="387">
        <v>9.4265553305093857</v>
      </c>
      <c r="I186" s="387">
        <v>9.5977071391349664</v>
      </c>
      <c r="J186" s="387">
        <v>9.8697291738087074</v>
      </c>
      <c r="K186" s="387">
        <v>10.033045246568378</v>
      </c>
      <c r="L186" s="387">
        <v>10.347826086956522</v>
      </c>
      <c r="M186" s="387">
        <v>10.95136929460581</v>
      </c>
    </row>
    <row r="187" spans="2:15" x14ac:dyDescent="0.2">
      <c r="B187" s="448" t="s">
        <v>414</v>
      </c>
      <c r="C187" s="387">
        <v>5.501251953235311</v>
      </c>
      <c r="D187" s="387">
        <v>7.880017039877016</v>
      </c>
      <c r="E187" s="387">
        <v>9.7973185042408399</v>
      </c>
      <c r="F187" s="387">
        <v>14.17118908367895</v>
      </c>
      <c r="G187" s="387">
        <v>14.804580751038435</v>
      </c>
      <c r="H187" s="387">
        <v>15.374825266045116</v>
      </c>
      <c r="I187" s="387">
        <v>15.436338370679174</v>
      </c>
      <c r="J187" s="387">
        <v>15.344360644497771</v>
      </c>
      <c r="K187" s="387">
        <v>15.286731062531775</v>
      </c>
      <c r="L187" s="387">
        <v>15.139297658862876</v>
      </c>
      <c r="M187" s="387">
        <v>15.135435684647302</v>
      </c>
    </row>
    <row r="188" spans="2:15" ht="33.75" customHeight="1" x14ac:dyDescent="0.2">
      <c r="B188" s="448" t="s">
        <v>415</v>
      </c>
      <c r="C188" s="387">
        <v>34.072330892181412</v>
      </c>
      <c r="D188" s="387">
        <v>31.190013150339873</v>
      </c>
      <c r="E188" s="387">
        <v>26.828435227956682</v>
      </c>
      <c r="F188" s="387">
        <v>20.15132073962873</v>
      </c>
      <c r="G188" s="387">
        <v>17.906734935295727</v>
      </c>
      <c r="H188" s="387">
        <v>8.4149052250079759</v>
      </c>
      <c r="I188" s="387">
        <v>0</v>
      </c>
      <c r="J188" s="387">
        <v>32.378985258827562</v>
      </c>
      <c r="K188" s="387">
        <v>32.084731401457375</v>
      </c>
      <c r="L188" s="387">
        <v>16.31304347826087</v>
      </c>
      <c r="M188" s="387">
        <v>39.400829875518674</v>
      </c>
    </row>
    <row r="189" spans="2:15" x14ac:dyDescent="0.2">
      <c r="B189" s="448" t="s">
        <v>416</v>
      </c>
      <c r="C189" s="387">
        <v>1.4703390628235782</v>
      </c>
      <c r="D189" s="387">
        <v>1.4298679409531219</v>
      </c>
      <c r="E189" s="387">
        <v>1.6841506688969383</v>
      </c>
      <c r="F189" s="387">
        <v>1.8786962353377363</v>
      </c>
      <c r="G189" s="387">
        <v>2.7385002496541531</v>
      </c>
      <c r="H189" s="387">
        <v>2.6945606399537452</v>
      </c>
      <c r="I189" s="387">
        <v>2.1721382664582247</v>
      </c>
      <c r="J189" s="387">
        <v>2.1924922865958174</v>
      </c>
      <c r="K189" s="387">
        <v>1.8922216573462123</v>
      </c>
      <c r="L189" s="387">
        <v>1.6881270903010035</v>
      </c>
      <c r="M189" s="387">
        <v>1.8363485477178425</v>
      </c>
    </row>
    <row r="190" spans="2:15" ht="27.75" customHeight="1" x14ac:dyDescent="0.2">
      <c r="B190" s="448" t="s">
        <v>417</v>
      </c>
      <c r="C190" s="449"/>
      <c r="D190" s="449"/>
      <c r="E190" s="449"/>
      <c r="F190" s="449"/>
      <c r="G190" s="449"/>
      <c r="H190" s="449"/>
      <c r="I190" s="449"/>
      <c r="J190" s="387">
        <v>2.1924922865958174</v>
      </c>
      <c r="K190" s="387">
        <v>1.8922216573462123</v>
      </c>
      <c r="L190" s="387">
        <v>1.6879598662207358</v>
      </c>
      <c r="M190" s="387">
        <v>1.8112863070539418</v>
      </c>
    </row>
    <row r="191" spans="2:15" x14ac:dyDescent="0.2">
      <c r="C191" s="450">
        <f t="shared" ref="C191:M191" si="29">SUM(C186:C189)</f>
        <v>49.449517103752093</v>
      </c>
      <c r="D191" s="450">
        <f t="shared" si="29"/>
        <v>49.069104109944256</v>
      </c>
      <c r="E191" s="450">
        <f t="shared" si="29"/>
        <v>47.176527496224416</v>
      </c>
      <c r="F191" s="450">
        <f t="shared" si="29"/>
        <v>45.259368036901463</v>
      </c>
      <c r="G191" s="450">
        <f t="shared" si="29"/>
        <v>44.672523547129153</v>
      </c>
      <c r="H191" s="450">
        <f t="shared" si="29"/>
        <v>35.910846461516222</v>
      </c>
      <c r="I191" s="450">
        <f t="shared" si="29"/>
        <v>27.206183776272368</v>
      </c>
      <c r="J191" s="450">
        <f t="shared" si="29"/>
        <v>59.785567363729854</v>
      </c>
      <c r="K191" s="450">
        <f t="shared" si="29"/>
        <v>59.296729367903737</v>
      </c>
      <c r="L191" s="450">
        <f t="shared" si="29"/>
        <v>43.488294314381271</v>
      </c>
      <c r="M191" s="450">
        <f t="shared" si="29"/>
        <v>67.323983402489631</v>
      </c>
    </row>
    <row r="196" spans="2:42" x14ac:dyDescent="0.2">
      <c r="B196" s="715" t="s">
        <v>418</v>
      </c>
      <c r="C196" s="715"/>
      <c r="D196" s="715"/>
      <c r="E196" s="715"/>
      <c r="F196" s="715"/>
      <c r="G196" s="715"/>
      <c r="H196" s="715"/>
      <c r="I196" s="715"/>
      <c r="J196" s="715"/>
      <c r="K196" s="715"/>
      <c r="M196" s="700" t="s">
        <v>419</v>
      </c>
      <c r="N196" s="701"/>
      <c r="O196" s="701"/>
      <c r="P196" s="701"/>
      <c r="Q196" s="701"/>
      <c r="R196" s="701"/>
      <c r="S196" s="701"/>
      <c r="T196" s="701"/>
      <c r="U196" s="701"/>
      <c r="V196" s="701"/>
      <c r="W196" s="701"/>
      <c r="X196" s="702"/>
      <c r="Z196" s="700" t="s">
        <v>420</v>
      </c>
      <c r="AA196" s="701"/>
      <c r="AB196" s="701"/>
      <c r="AC196" s="701"/>
      <c r="AD196" s="701"/>
      <c r="AE196" s="701"/>
      <c r="AF196" s="701"/>
      <c r="AG196" s="701"/>
      <c r="AH196" s="701"/>
      <c r="AI196" s="702"/>
      <c r="AK196" s="700" t="s">
        <v>421</v>
      </c>
      <c r="AL196" s="701"/>
      <c r="AM196" s="701"/>
      <c r="AN196" s="701"/>
      <c r="AO196" s="701"/>
      <c r="AP196" s="702"/>
    </row>
    <row r="197" spans="2:42" ht="25.5" customHeight="1" x14ac:dyDescent="0.2">
      <c r="B197" s="716" t="s">
        <v>422</v>
      </c>
      <c r="C197" s="716"/>
      <c r="D197" s="716"/>
      <c r="E197" s="716"/>
      <c r="F197" s="716"/>
      <c r="G197" s="716"/>
      <c r="H197" s="716"/>
      <c r="I197" s="716"/>
      <c r="J197" s="716"/>
      <c r="K197" s="716"/>
      <c r="M197" s="717" t="s">
        <v>423</v>
      </c>
      <c r="N197" s="704"/>
      <c r="O197" s="704"/>
      <c r="P197" s="704"/>
      <c r="Q197" s="704"/>
      <c r="R197" s="704"/>
      <c r="S197" s="704"/>
      <c r="T197" s="704"/>
      <c r="U197" s="704"/>
      <c r="V197" s="704"/>
      <c r="W197" s="704"/>
      <c r="X197" s="705"/>
      <c r="Z197" s="703" t="s">
        <v>424</v>
      </c>
      <c r="AA197" s="704"/>
      <c r="AB197" s="704"/>
      <c r="AC197" s="704"/>
      <c r="AD197" s="704"/>
      <c r="AE197" s="704"/>
      <c r="AF197" s="704"/>
      <c r="AG197" s="704"/>
      <c r="AH197" s="704"/>
      <c r="AI197" s="705"/>
      <c r="AK197" s="703" t="s">
        <v>425</v>
      </c>
      <c r="AL197" s="704"/>
      <c r="AM197" s="704"/>
      <c r="AN197" s="704"/>
      <c r="AO197" s="704"/>
      <c r="AP197" s="705"/>
    </row>
    <row r="198" spans="2:42" ht="36" customHeight="1" x14ac:dyDescent="0.2">
      <c r="B198" s="711"/>
      <c r="C198" s="712" t="s">
        <v>426</v>
      </c>
      <c r="D198" s="712"/>
      <c r="E198" s="712"/>
      <c r="F198" s="712"/>
      <c r="G198" s="712"/>
      <c r="H198" s="712"/>
      <c r="I198" s="711" t="s">
        <v>796</v>
      </c>
      <c r="J198" s="711" t="s">
        <v>427</v>
      </c>
      <c r="K198" s="711" t="s">
        <v>428</v>
      </c>
      <c r="M198" s="706"/>
      <c r="N198" s="708" t="s">
        <v>429</v>
      </c>
      <c r="O198" s="708"/>
      <c r="P198" s="708"/>
      <c r="Q198" s="708"/>
      <c r="R198" s="708"/>
      <c r="S198" s="708"/>
      <c r="T198" s="708"/>
      <c r="U198" s="708"/>
      <c r="V198" s="696" t="s">
        <v>796</v>
      </c>
      <c r="W198" s="696" t="s">
        <v>427</v>
      </c>
      <c r="X198" s="698" t="s">
        <v>430</v>
      </c>
      <c r="Z198" s="706"/>
      <c r="AA198" s="708" t="s">
        <v>431</v>
      </c>
      <c r="AB198" s="708"/>
      <c r="AC198" s="708"/>
      <c r="AD198" s="708"/>
      <c r="AE198" s="708"/>
      <c r="AF198" s="708"/>
      <c r="AG198" s="696" t="s">
        <v>796</v>
      </c>
      <c r="AH198" s="696" t="s">
        <v>427</v>
      </c>
      <c r="AI198" s="698" t="s">
        <v>432</v>
      </c>
      <c r="AK198" s="706"/>
      <c r="AL198" s="708" t="s">
        <v>433</v>
      </c>
      <c r="AM198" s="708"/>
      <c r="AN198" s="708"/>
      <c r="AO198" s="696" t="s">
        <v>434</v>
      </c>
      <c r="AP198" s="698" t="s">
        <v>435</v>
      </c>
    </row>
    <row r="199" spans="2:42" ht="178.5" x14ac:dyDescent="0.2">
      <c r="B199" s="711"/>
      <c r="C199" s="230" t="s">
        <v>436</v>
      </c>
      <c r="D199" s="230" t="s">
        <v>437</v>
      </c>
      <c r="E199" s="230" t="s">
        <v>438</v>
      </c>
      <c r="F199" s="230" t="s">
        <v>439</v>
      </c>
      <c r="G199" s="230" t="s">
        <v>440</v>
      </c>
      <c r="H199" s="230" t="s">
        <v>441</v>
      </c>
      <c r="I199" s="711"/>
      <c r="J199" s="711"/>
      <c r="K199" s="711"/>
      <c r="M199" s="707"/>
      <c r="N199" s="231" t="s">
        <v>436</v>
      </c>
      <c r="O199" s="231"/>
      <c r="P199" s="231"/>
      <c r="Q199" s="231" t="s">
        <v>437</v>
      </c>
      <c r="R199" s="231" t="s">
        <v>438</v>
      </c>
      <c r="S199" s="231" t="s">
        <v>439</v>
      </c>
      <c r="T199" s="231" t="s">
        <v>440</v>
      </c>
      <c r="U199" s="231" t="s">
        <v>441</v>
      </c>
      <c r="V199" s="709"/>
      <c r="W199" s="709"/>
      <c r="X199" s="710"/>
      <c r="Z199" s="707"/>
      <c r="AA199" s="232" t="s">
        <v>436</v>
      </c>
      <c r="AB199" s="232" t="s">
        <v>437</v>
      </c>
      <c r="AC199" s="232" t="s">
        <v>438</v>
      </c>
      <c r="AD199" s="232" t="s">
        <v>442</v>
      </c>
      <c r="AE199" s="232" t="s">
        <v>440</v>
      </c>
      <c r="AF199" s="232" t="s">
        <v>441</v>
      </c>
      <c r="AG199" s="697"/>
      <c r="AH199" s="697"/>
      <c r="AI199" s="699"/>
      <c r="AK199" s="707"/>
      <c r="AL199" s="709" t="s">
        <v>443</v>
      </c>
      <c r="AM199" s="709" t="s">
        <v>444</v>
      </c>
      <c r="AN199" s="709" t="s">
        <v>797</v>
      </c>
      <c r="AO199" s="709"/>
      <c r="AP199" s="710"/>
    </row>
    <row r="200" spans="2:42" x14ac:dyDescent="0.2">
      <c r="B200" s="453"/>
      <c r="C200" s="454"/>
      <c r="D200" s="454"/>
      <c r="E200" s="454"/>
      <c r="F200" s="454"/>
      <c r="G200" s="230"/>
      <c r="H200" s="230"/>
      <c r="I200" s="230"/>
      <c r="J200" s="230"/>
      <c r="K200" s="230"/>
      <c r="M200" s="451"/>
      <c r="N200" s="452"/>
      <c r="O200" s="452"/>
      <c r="P200" s="452"/>
      <c r="Q200" s="452"/>
      <c r="R200" s="452"/>
      <c r="S200" s="452"/>
      <c r="T200" s="452"/>
      <c r="U200" s="452"/>
      <c r="V200" s="452"/>
      <c r="W200" s="452"/>
      <c r="X200" s="323"/>
      <c r="Z200" s="455"/>
      <c r="AA200" s="231"/>
      <c r="AB200" s="231"/>
      <c r="AC200" s="231"/>
      <c r="AD200" s="231"/>
      <c r="AE200" s="231"/>
      <c r="AF200" s="231"/>
      <c r="AG200" s="231"/>
      <c r="AH200" s="231"/>
      <c r="AI200" s="324"/>
      <c r="AK200" s="707"/>
      <c r="AL200" s="709"/>
      <c r="AM200" s="709"/>
      <c r="AN200" s="709"/>
      <c r="AO200" s="709"/>
      <c r="AP200" s="710"/>
    </row>
    <row r="201" spans="2:42" x14ac:dyDescent="0.2">
      <c r="B201" s="240" t="s">
        <v>331</v>
      </c>
      <c r="C201" s="456">
        <v>2.502529400157115</v>
      </c>
      <c r="D201" s="457">
        <v>4.171014159609884</v>
      </c>
      <c r="E201" s="457">
        <v>9.2044596501200555</v>
      </c>
      <c r="F201" s="457">
        <v>26.822080229765959</v>
      </c>
      <c r="G201" s="457">
        <v>0.13562184133846975</v>
      </c>
      <c r="H201" s="458">
        <v>3.2239784662667064</v>
      </c>
      <c r="I201" s="458">
        <v>38.951888418807492</v>
      </c>
      <c r="J201" s="458">
        <v>61.048111581192508</v>
      </c>
      <c r="K201" s="459">
        <v>30512.44236311561</v>
      </c>
      <c r="M201" s="460" t="s">
        <v>331</v>
      </c>
      <c r="N201" s="461">
        <v>4.2296181602001246</v>
      </c>
      <c r="O201" s="461"/>
      <c r="P201" s="461"/>
      <c r="Q201" s="462">
        <v>4.9363086319954022</v>
      </c>
      <c r="R201" s="462">
        <v>10.739402228015511</v>
      </c>
      <c r="S201" s="462">
        <v>25.839303358651605</v>
      </c>
      <c r="T201" s="462">
        <v>0.17906384308414583</v>
      </c>
      <c r="U201" s="463">
        <v>2.5880386791962255</v>
      </c>
      <c r="V201" s="463">
        <v>40.56835008805993</v>
      </c>
      <c r="W201" s="463">
        <v>59.431649911940021</v>
      </c>
      <c r="X201" s="464">
        <v>3005.6978444174374</v>
      </c>
      <c r="Z201" s="460" t="s">
        <v>331</v>
      </c>
      <c r="AA201" s="465">
        <v>3.297736061164144</v>
      </c>
      <c r="AB201" s="466">
        <v>4.4549269993043259</v>
      </c>
      <c r="AC201" s="466">
        <v>14.614233736503412</v>
      </c>
      <c r="AD201" s="466">
        <v>18.081673424883817</v>
      </c>
      <c r="AE201" s="466">
        <v>0.12032634808220607</v>
      </c>
      <c r="AF201" s="467">
        <v>4.6475102923428802</v>
      </c>
      <c r="AG201" s="467">
        <v>35.777653639628028</v>
      </c>
      <c r="AH201" s="467">
        <v>64.22234636037193</v>
      </c>
      <c r="AI201" s="468">
        <v>10205.811401172883</v>
      </c>
      <c r="AK201" s="451"/>
      <c r="AL201" s="452"/>
      <c r="AM201" s="452"/>
      <c r="AN201" s="452"/>
      <c r="AO201" s="452"/>
      <c r="AP201" s="323"/>
    </row>
    <row r="202" spans="2:42" x14ac:dyDescent="0.2">
      <c r="B202" s="469"/>
      <c r="C202" s="456"/>
      <c r="D202" s="457"/>
      <c r="E202" s="457"/>
      <c r="F202" s="457"/>
      <c r="G202" s="457"/>
      <c r="H202" s="458"/>
      <c r="I202" s="458"/>
      <c r="J202" s="458"/>
      <c r="K202" s="459"/>
      <c r="M202" s="460"/>
      <c r="N202" s="461"/>
      <c r="O202" s="461"/>
      <c r="P202" s="461"/>
      <c r="Q202" s="462"/>
      <c r="R202" s="462"/>
      <c r="S202" s="462"/>
      <c r="T202" s="462"/>
      <c r="U202" s="463"/>
      <c r="V202" s="463"/>
      <c r="W202" s="463"/>
      <c r="X202" s="464"/>
      <c r="Z202" s="460"/>
      <c r="AA202" s="470"/>
      <c r="AB202" s="471"/>
      <c r="AC202" s="471"/>
      <c r="AD202" s="471"/>
      <c r="AE202" s="471"/>
      <c r="AF202" s="472"/>
      <c r="AG202" s="472"/>
      <c r="AH202" s="472"/>
      <c r="AI202" s="473"/>
      <c r="AK202" s="460" t="s">
        <v>331</v>
      </c>
      <c r="AL202" s="233">
        <v>1.1834584399765997</v>
      </c>
      <c r="AM202" s="233">
        <v>2.1071287857706293</v>
      </c>
      <c r="AN202" s="233">
        <v>2.7845189393977821</v>
      </c>
      <c r="AO202" s="233">
        <v>97.215481060602542</v>
      </c>
      <c r="AP202" s="234">
        <v>8566.02197217098</v>
      </c>
    </row>
    <row r="203" spans="2:42" x14ac:dyDescent="0.2">
      <c r="B203" s="235" t="s">
        <v>445</v>
      </c>
      <c r="C203" s="456"/>
      <c r="D203" s="457"/>
      <c r="E203" s="457"/>
      <c r="F203" s="457"/>
      <c r="G203" s="457"/>
      <c r="H203" s="458"/>
      <c r="I203" s="458"/>
      <c r="J203" s="458"/>
      <c r="K203" s="459"/>
      <c r="M203" s="241" t="s">
        <v>445</v>
      </c>
      <c r="N203" s="461"/>
      <c r="O203" s="461"/>
      <c r="P203" s="461"/>
      <c r="Q203" s="462"/>
      <c r="R203" s="462"/>
      <c r="S203" s="462"/>
      <c r="T203" s="462"/>
      <c r="U203" s="463"/>
      <c r="V203" s="463"/>
      <c r="W203" s="463"/>
      <c r="X203" s="464"/>
      <c r="Z203" s="241" t="s">
        <v>445</v>
      </c>
      <c r="AA203" s="470"/>
      <c r="AB203" s="471"/>
      <c r="AC203" s="471"/>
      <c r="AD203" s="471"/>
      <c r="AE203" s="471"/>
      <c r="AF203" s="472"/>
      <c r="AG203" s="472"/>
      <c r="AH203" s="472"/>
      <c r="AI203" s="473"/>
      <c r="AK203" s="460"/>
      <c r="AL203" s="236"/>
      <c r="AM203" s="237"/>
      <c r="AN203" s="238"/>
      <c r="AO203" s="238"/>
      <c r="AP203" s="239"/>
    </row>
    <row r="204" spans="2:42" x14ac:dyDescent="0.2">
      <c r="B204" s="474" t="s">
        <v>112</v>
      </c>
      <c r="C204" s="475">
        <v>1.6763624705719464</v>
      </c>
      <c r="D204" s="476">
        <v>3.3321950164619727</v>
      </c>
      <c r="E204" s="476">
        <v>7.9309437868595625</v>
      </c>
      <c r="F204" s="476">
        <v>24.658131422924569</v>
      </c>
      <c r="G204" s="476">
        <v>6.8242868316544497E-2</v>
      </c>
      <c r="H204" s="477">
        <v>2.4165301234291872</v>
      </c>
      <c r="I204" s="477">
        <v>35.248190326486622</v>
      </c>
      <c r="J204" s="477">
        <v>64.751809673513293</v>
      </c>
      <c r="K204" s="478">
        <v>17549.727148917435</v>
      </c>
      <c r="M204" s="479" t="s">
        <v>112</v>
      </c>
      <c r="N204" s="480">
        <v>2.8359106747108007</v>
      </c>
      <c r="O204" s="480"/>
      <c r="P204" s="480"/>
      <c r="Q204" s="481">
        <v>4.0039038067669219</v>
      </c>
      <c r="R204" s="481">
        <v>7.9221198916741056</v>
      </c>
      <c r="S204" s="481">
        <v>22.73875583803142</v>
      </c>
      <c r="T204" s="481">
        <v>0.10113125193978956</v>
      </c>
      <c r="U204" s="482">
        <v>1.6780421823686662</v>
      </c>
      <c r="V204" s="482">
        <v>34.415777151863914</v>
      </c>
      <c r="W204" s="482">
        <v>65.584222848135866</v>
      </c>
      <c r="X204" s="483">
        <v>1616.1408096376963</v>
      </c>
      <c r="Z204" s="479" t="s">
        <v>112</v>
      </c>
      <c r="AA204" s="484">
        <v>2.3295435701269795</v>
      </c>
      <c r="AB204" s="485">
        <v>3.6972161567967543</v>
      </c>
      <c r="AC204" s="485">
        <v>12.103415311904854</v>
      </c>
      <c r="AD204" s="485">
        <v>16.227967833896226</v>
      </c>
      <c r="AE204" s="485">
        <v>6.1359291178002297E-2</v>
      </c>
      <c r="AF204" s="486">
        <v>3.7654276183777315</v>
      </c>
      <c r="AG204" s="486">
        <v>31.711304391117778</v>
      </c>
      <c r="AH204" s="486">
        <v>68.28869560888235</v>
      </c>
      <c r="AI204" s="487">
        <v>5434.8660243837276</v>
      </c>
      <c r="AK204" s="241" t="s">
        <v>445</v>
      </c>
      <c r="AL204" s="236"/>
      <c r="AM204" s="237"/>
      <c r="AN204" s="238"/>
      <c r="AO204" s="238"/>
      <c r="AP204" s="239"/>
    </row>
    <row r="205" spans="2:42" x14ac:dyDescent="0.2">
      <c r="B205" s="474" t="s">
        <v>110</v>
      </c>
      <c r="C205" s="475">
        <v>3.6210453865144925</v>
      </c>
      <c r="D205" s="476">
        <v>5.3066594967388587</v>
      </c>
      <c r="E205" s="476">
        <v>10.928624344840738</v>
      </c>
      <c r="F205" s="476">
        <v>29.751768223118834</v>
      </c>
      <c r="G205" s="476">
        <v>0.22684367045138992</v>
      </c>
      <c r="H205" s="477">
        <v>4.3171520699051529</v>
      </c>
      <c r="I205" s="477">
        <v>43.96618441221198</v>
      </c>
      <c r="J205" s="477">
        <v>56.03381558778802</v>
      </c>
      <c r="K205" s="478">
        <v>12962.715214198195</v>
      </c>
      <c r="M205" s="479" t="s">
        <v>110</v>
      </c>
      <c r="N205" s="480">
        <v>5.8505862008202616</v>
      </c>
      <c r="O205" s="480"/>
      <c r="P205" s="480"/>
      <c r="Q205" s="481">
        <v>6.020753135846773</v>
      </c>
      <c r="R205" s="481">
        <v>14.016075903201877</v>
      </c>
      <c r="S205" s="481">
        <v>29.445431970054376</v>
      </c>
      <c r="T205" s="481">
        <v>0.26970426862750413</v>
      </c>
      <c r="U205" s="482">
        <v>3.6464209106125209</v>
      </c>
      <c r="V205" s="482">
        <v>47.724173100416266</v>
      </c>
      <c r="W205" s="482">
        <v>52.275826899583734</v>
      </c>
      <c r="X205" s="483">
        <v>1389.5570347797284</v>
      </c>
      <c r="Z205" s="479" t="s">
        <v>110</v>
      </c>
      <c r="AA205" s="484">
        <v>4.4006613849795926</v>
      </c>
      <c r="AB205" s="485">
        <v>5.3180802297491523</v>
      </c>
      <c r="AC205" s="485">
        <v>17.474455489541089</v>
      </c>
      <c r="AD205" s="485">
        <v>20.193339088607882</v>
      </c>
      <c r="AE205" s="485">
        <v>0.18749920981432602</v>
      </c>
      <c r="AF205" s="486">
        <v>5.6523428311419144</v>
      </c>
      <c r="AG205" s="486">
        <v>40.409872545659738</v>
      </c>
      <c r="AH205" s="486">
        <v>59.590127454340333</v>
      </c>
      <c r="AI205" s="487">
        <v>4770.9453767892455</v>
      </c>
      <c r="AK205" s="479" t="s">
        <v>112</v>
      </c>
      <c r="AL205" s="233">
        <v>1.2395414890873122</v>
      </c>
      <c r="AM205" s="233">
        <v>2.3345750945624681</v>
      </c>
      <c r="AN205" s="233">
        <v>3.1094411310457493</v>
      </c>
      <c r="AO205" s="233">
        <v>96.890558868954102</v>
      </c>
      <c r="AP205" s="234">
        <v>4200.9734694189528</v>
      </c>
    </row>
    <row r="206" spans="2:42" x14ac:dyDescent="0.2">
      <c r="B206" s="240" t="s">
        <v>105</v>
      </c>
      <c r="C206" s="475"/>
      <c r="D206" s="476"/>
      <c r="E206" s="476"/>
      <c r="F206" s="476"/>
      <c r="G206" s="476"/>
      <c r="H206" s="477"/>
      <c r="I206" s="477"/>
      <c r="J206" s="477"/>
      <c r="K206" s="478"/>
      <c r="M206" s="241" t="s">
        <v>105</v>
      </c>
      <c r="N206" s="480"/>
      <c r="O206" s="480"/>
      <c r="P206" s="480"/>
      <c r="Q206" s="481"/>
      <c r="R206" s="481"/>
      <c r="S206" s="481"/>
      <c r="T206" s="481"/>
      <c r="U206" s="482"/>
      <c r="V206" s="482"/>
      <c r="W206" s="482"/>
      <c r="X206" s="483"/>
      <c r="Z206" s="241" t="s">
        <v>105</v>
      </c>
      <c r="AA206" s="484"/>
      <c r="AB206" s="485"/>
      <c r="AC206" s="485"/>
      <c r="AD206" s="485"/>
      <c r="AE206" s="485"/>
      <c r="AF206" s="486"/>
      <c r="AG206" s="486"/>
      <c r="AH206" s="486"/>
      <c r="AI206" s="487"/>
      <c r="AK206" s="479" t="s">
        <v>110</v>
      </c>
      <c r="AL206" s="233">
        <v>1.1294834609472151</v>
      </c>
      <c r="AM206" s="233">
        <v>1.8882318116936128</v>
      </c>
      <c r="AN206" s="233">
        <v>2.4718100414604494</v>
      </c>
      <c r="AO206" s="233">
        <v>97.528189958539684</v>
      </c>
      <c r="AP206" s="234">
        <v>4365.0485027518671</v>
      </c>
    </row>
    <row r="207" spans="2:42" x14ac:dyDescent="0.2">
      <c r="B207" s="242" t="s">
        <v>446</v>
      </c>
      <c r="C207" s="475">
        <v>1.5614095631886651</v>
      </c>
      <c r="D207" s="476">
        <v>3.9667972493161496</v>
      </c>
      <c r="E207" s="476">
        <v>6.1226477149345131</v>
      </c>
      <c r="F207" s="476">
        <v>27.530107622660612</v>
      </c>
      <c r="G207" s="476">
        <v>0.1368092608118949</v>
      </c>
      <c r="H207" s="477">
        <v>3.2839408578669391</v>
      </c>
      <c r="I207" s="477">
        <v>37.201822072288635</v>
      </c>
      <c r="J207" s="477">
        <v>62.798177927711365</v>
      </c>
      <c r="K207" s="478">
        <v>22382.738415259431</v>
      </c>
      <c r="M207" s="243" t="s">
        <v>446</v>
      </c>
      <c r="N207" s="480">
        <v>2.8175361990498811</v>
      </c>
      <c r="O207" s="480"/>
      <c r="P207" s="480"/>
      <c r="Q207" s="481">
        <v>5.5975967752361564</v>
      </c>
      <c r="R207" s="481">
        <v>6.4620674794580308</v>
      </c>
      <c r="S207" s="481">
        <v>25.084742219957633</v>
      </c>
      <c r="T207" s="481">
        <v>0.1230183860811731</v>
      </c>
      <c r="U207" s="482">
        <v>2.6180418181885168</v>
      </c>
      <c r="V207" s="482">
        <v>36.953845214319777</v>
      </c>
      <c r="W207" s="482">
        <v>63.046154785680145</v>
      </c>
      <c r="X207" s="483">
        <v>1643.9151231822366</v>
      </c>
      <c r="Z207" s="243" t="s">
        <v>446</v>
      </c>
      <c r="AA207" s="484">
        <v>1.5475510496277389</v>
      </c>
      <c r="AB207" s="485">
        <v>4.1177831183883438</v>
      </c>
      <c r="AC207" s="485">
        <v>9.2652880651240714</v>
      </c>
      <c r="AD207" s="485">
        <v>18.532647635294879</v>
      </c>
      <c r="AE207" s="485">
        <v>0.12130631098888067</v>
      </c>
      <c r="AF207" s="486">
        <v>4.8785727181818022</v>
      </c>
      <c r="AG207" s="486">
        <v>32.260140285600698</v>
      </c>
      <c r="AH207" s="486">
        <v>67.739859714399216</v>
      </c>
      <c r="AI207" s="487">
        <v>6851.5809813564647</v>
      </c>
      <c r="AK207" s="241" t="s">
        <v>105</v>
      </c>
      <c r="AL207" s="233"/>
      <c r="AM207" s="233"/>
      <c r="AN207" s="233"/>
      <c r="AO207" s="233"/>
      <c r="AP207" s="234"/>
    </row>
    <row r="208" spans="2:42" x14ac:dyDescent="0.2">
      <c r="B208" s="242" t="s">
        <v>447</v>
      </c>
      <c r="C208" s="475">
        <v>2.2547199007036887</v>
      </c>
      <c r="D208" s="476">
        <v>4.8212340884285565</v>
      </c>
      <c r="E208" s="476">
        <v>7.5572264554083164</v>
      </c>
      <c r="F208" s="476">
        <v>28.049687224665707</v>
      </c>
      <c r="G208" s="476">
        <v>0.17469405534827684</v>
      </c>
      <c r="H208" s="477">
        <v>2.1923885974800656</v>
      </c>
      <c r="I208" s="477">
        <v>39.26272739971219</v>
      </c>
      <c r="J208" s="477">
        <v>60.73727260028781</v>
      </c>
      <c r="K208" s="478">
        <v>5407.7345398289344</v>
      </c>
      <c r="M208" s="243" t="s">
        <v>448</v>
      </c>
      <c r="N208" s="480">
        <v>3.23845590674836</v>
      </c>
      <c r="O208" s="480"/>
      <c r="P208" s="480"/>
      <c r="Q208" s="481">
        <v>5.1019736310151025</v>
      </c>
      <c r="R208" s="481">
        <v>6.192336284009329</v>
      </c>
      <c r="S208" s="481">
        <v>30.609719406056453</v>
      </c>
      <c r="T208" s="481">
        <v>0.27602482440239401</v>
      </c>
      <c r="U208" s="482">
        <v>2.0011292441998223</v>
      </c>
      <c r="V208" s="482">
        <v>41.683477058284687</v>
      </c>
      <c r="W208" s="482">
        <v>58.316522941715313</v>
      </c>
      <c r="X208" s="483">
        <v>741.56873329643599</v>
      </c>
      <c r="Z208" s="243" t="s">
        <v>447</v>
      </c>
      <c r="AA208" s="484">
        <v>2.4627187121436296</v>
      </c>
      <c r="AB208" s="485">
        <v>5.3936780043493098</v>
      </c>
      <c r="AC208" s="485">
        <v>10.730869256764286</v>
      </c>
      <c r="AD208" s="485">
        <v>19.30115742168794</v>
      </c>
      <c r="AE208" s="485">
        <v>0.2075832914744124</v>
      </c>
      <c r="AF208" s="486">
        <v>3.1225552701125632</v>
      </c>
      <c r="AG208" s="486">
        <v>33.920131860748292</v>
      </c>
      <c r="AH208" s="486">
        <v>66.079868139251914</v>
      </c>
      <c r="AI208" s="487">
        <v>1911.9457978046937</v>
      </c>
      <c r="AK208" s="243" t="s">
        <v>446</v>
      </c>
      <c r="AL208" s="233">
        <v>1.38966698574741</v>
      </c>
      <c r="AM208" s="233">
        <v>1.9614702698958113</v>
      </c>
      <c r="AN208" s="233">
        <v>2.7886704233736674</v>
      </c>
      <c r="AO208" s="233">
        <v>97.211329576626383</v>
      </c>
      <c r="AP208" s="234">
        <v>6080.0240147790582</v>
      </c>
    </row>
    <row r="209" spans="2:42" x14ac:dyDescent="0.2">
      <c r="B209" s="242" t="s">
        <v>449</v>
      </c>
      <c r="C209" s="475">
        <v>10.733675221155099</v>
      </c>
      <c r="D209" s="476">
        <v>4.5584971755500732</v>
      </c>
      <c r="E209" s="476">
        <v>37.818737974770315</v>
      </c>
      <c r="F209" s="476">
        <v>18.561089269565748</v>
      </c>
      <c r="G209" s="476">
        <v>4.8232960328344884E-2</v>
      </c>
      <c r="H209" s="477">
        <v>4.7803668760483546</v>
      </c>
      <c r="I209" s="477">
        <v>52.725130116364696</v>
      </c>
      <c r="J209" s="477">
        <v>47.274869883635304</v>
      </c>
      <c r="K209" s="478">
        <v>2721.9694080273239</v>
      </c>
      <c r="M209" s="243" t="s">
        <v>449</v>
      </c>
      <c r="N209" s="480">
        <v>9.1575267326089378</v>
      </c>
      <c r="O209" s="480"/>
      <c r="P209" s="480"/>
      <c r="Q209" s="481">
        <v>2.9854439522896072</v>
      </c>
      <c r="R209" s="481">
        <v>27.513511510771735</v>
      </c>
      <c r="S209" s="481">
        <v>22.135489895912933</v>
      </c>
      <c r="T209" s="481">
        <v>0.21168281436005937</v>
      </c>
      <c r="U209" s="482">
        <v>3.210261137641941</v>
      </c>
      <c r="V209" s="482">
        <v>48.815497088053469</v>
      </c>
      <c r="W209" s="482">
        <v>51.184502911946531</v>
      </c>
      <c r="X209" s="483">
        <v>620.21398793874471</v>
      </c>
      <c r="Z209" s="243" t="s">
        <v>449</v>
      </c>
      <c r="AA209" s="484">
        <v>12.718929383947385</v>
      </c>
      <c r="AB209" s="485">
        <v>4.812087822710553</v>
      </c>
      <c r="AC209" s="485">
        <v>45.172360862085881</v>
      </c>
      <c r="AD209" s="485">
        <v>14.322724918068767</v>
      </c>
      <c r="AE209" s="485">
        <v>0</v>
      </c>
      <c r="AF209" s="486">
        <v>5.5713837108582922</v>
      </c>
      <c r="AG209" s="486">
        <v>54.950019575977116</v>
      </c>
      <c r="AH209" s="486">
        <v>45.049980424022877</v>
      </c>
      <c r="AI209" s="487">
        <v>1442.2846220118997</v>
      </c>
      <c r="AK209" s="243" t="s">
        <v>447</v>
      </c>
      <c r="AL209" s="233">
        <v>0.83187323492922161</v>
      </c>
      <c r="AM209" s="233">
        <v>1.9862335080768376</v>
      </c>
      <c r="AN209" s="233">
        <v>2.3799269023578904</v>
      </c>
      <c r="AO209" s="233">
        <v>97.62007309764212</v>
      </c>
      <c r="AP209" s="234">
        <v>1527.4298560904806</v>
      </c>
    </row>
    <row r="210" spans="2:42" x14ac:dyDescent="0.2">
      <c r="B210" s="244" t="s">
        <v>194</v>
      </c>
      <c r="C210" s="475"/>
      <c r="D210" s="476"/>
      <c r="E210" s="476"/>
      <c r="F210" s="476"/>
      <c r="G210" s="476"/>
      <c r="H210" s="477"/>
      <c r="I210" s="477"/>
      <c r="J210" s="477"/>
      <c r="K210" s="478"/>
      <c r="M210" s="245" t="s">
        <v>194</v>
      </c>
      <c r="N210" s="480"/>
      <c r="O210" s="480"/>
      <c r="P210" s="480"/>
      <c r="Q210" s="481"/>
      <c r="R210" s="481"/>
      <c r="S210" s="481"/>
      <c r="T210" s="481"/>
      <c r="U210" s="482"/>
      <c r="V210" s="482"/>
      <c r="W210" s="482"/>
      <c r="X210" s="483"/>
      <c r="Z210" s="245" t="s">
        <v>194</v>
      </c>
      <c r="AA210" s="484"/>
      <c r="AB210" s="485"/>
      <c r="AC210" s="485"/>
      <c r="AD210" s="485"/>
      <c r="AE210" s="485"/>
      <c r="AF210" s="486"/>
      <c r="AG210" s="486"/>
      <c r="AH210" s="486"/>
      <c r="AI210" s="487"/>
      <c r="AK210" s="243" t="s">
        <v>449</v>
      </c>
      <c r="AL210" s="233">
        <v>0.43574821446728346</v>
      </c>
      <c r="AM210" s="233">
        <v>3.2236549143083923</v>
      </c>
      <c r="AN210" s="233">
        <v>3.4028838044878209</v>
      </c>
      <c r="AO210" s="233">
        <v>96.597116195512157</v>
      </c>
      <c r="AP210" s="234">
        <v>958.56810130138729</v>
      </c>
    </row>
    <row r="211" spans="2:42" ht="25.5" x14ac:dyDescent="0.2">
      <c r="B211" s="246" t="s">
        <v>450</v>
      </c>
      <c r="C211" s="475">
        <v>1.6224112918856295</v>
      </c>
      <c r="D211" s="476">
        <v>3.9817571653859676</v>
      </c>
      <c r="E211" s="476">
        <v>4.1497663357070964</v>
      </c>
      <c r="F211" s="476">
        <v>29.749192861503456</v>
      </c>
      <c r="G211" s="476">
        <v>0.16424114207657717</v>
      </c>
      <c r="H211" s="477">
        <v>4.4722842303706081</v>
      </c>
      <c r="I211" s="477">
        <v>38.954673368248102</v>
      </c>
      <c r="J211" s="477">
        <v>61.045326631751898</v>
      </c>
      <c r="K211" s="478">
        <v>11483.45483817843</v>
      </c>
      <c r="M211" s="247" t="s">
        <v>450</v>
      </c>
      <c r="N211" s="480">
        <v>2.7939133843327988</v>
      </c>
      <c r="O211" s="480"/>
      <c r="P211" s="480"/>
      <c r="Q211" s="481">
        <v>5.1754324817520612</v>
      </c>
      <c r="R211" s="481">
        <v>4.7966985665895869</v>
      </c>
      <c r="S211" s="481">
        <v>23.463864672824165</v>
      </c>
      <c r="T211" s="481">
        <v>0</v>
      </c>
      <c r="U211" s="482">
        <v>3.7540556264404192</v>
      </c>
      <c r="V211" s="482">
        <v>35.879631378080532</v>
      </c>
      <c r="W211" s="482">
        <v>64.120368621919354</v>
      </c>
      <c r="X211" s="483">
        <v>700.20474181137229</v>
      </c>
      <c r="Z211" s="247" t="s">
        <v>450</v>
      </c>
      <c r="AA211" s="484">
        <v>1.7569823566785154</v>
      </c>
      <c r="AB211" s="485">
        <v>4.6074394973132984</v>
      </c>
      <c r="AC211" s="485">
        <v>6.4208271053569819</v>
      </c>
      <c r="AD211" s="485">
        <v>19.681844677740219</v>
      </c>
      <c r="AE211" s="485">
        <v>0.13993488985111552</v>
      </c>
      <c r="AF211" s="486">
        <v>6.8075480334449781</v>
      </c>
      <c r="AG211" s="486">
        <v>33.425267529729119</v>
      </c>
      <c r="AH211" s="486">
        <v>66.574732470271201</v>
      </c>
      <c r="AI211" s="487">
        <v>3444.9312278997172</v>
      </c>
      <c r="AK211" s="245" t="s">
        <v>194</v>
      </c>
      <c r="AL211" s="233"/>
      <c r="AM211" s="233"/>
      <c r="AN211" s="233"/>
      <c r="AO211" s="233"/>
      <c r="AP211" s="234"/>
    </row>
    <row r="212" spans="2:42" ht="25.5" x14ac:dyDescent="0.2">
      <c r="B212" s="246" t="s">
        <v>451</v>
      </c>
      <c r="C212" s="475">
        <v>1.1135482534595202</v>
      </c>
      <c r="D212" s="476">
        <v>3.8073221685167686</v>
      </c>
      <c r="E212" s="476">
        <v>9.0554876316655477</v>
      </c>
      <c r="F212" s="476">
        <v>25.173571362109826</v>
      </c>
      <c r="G212" s="476">
        <v>9.7453612084460975E-2</v>
      </c>
      <c r="H212" s="477">
        <v>2.1879632238162885</v>
      </c>
      <c r="I212" s="477">
        <v>35.349053639138823</v>
      </c>
      <c r="J212" s="477">
        <v>64.650946360861127</v>
      </c>
      <c r="K212" s="478">
        <v>8678.8489045563729</v>
      </c>
      <c r="M212" s="247" t="s">
        <v>451</v>
      </c>
      <c r="N212" s="480">
        <v>2.4752355490834232</v>
      </c>
      <c r="O212" s="480"/>
      <c r="P212" s="480"/>
      <c r="Q212" s="481">
        <v>5.4898415226183959</v>
      </c>
      <c r="R212" s="481">
        <v>9.4914991977431793</v>
      </c>
      <c r="S212" s="481">
        <v>25.214357724724209</v>
      </c>
      <c r="T212" s="481">
        <v>0.22523111085608591</v>
      </c>
      <c r="U212" s="482">
        <v>1.6547072524552684</v>
      </c>
      <c r="V212" s="482">
        <v>37.353700203182647</v>
      </c>
      <c r="W212" s="482">
        <v>62.646299796817353</v>
      </c>
      <c r="X212" s="483">
        <v>734.92959528755762</v>
      </c>
      <c r="Z212" s="247" t="s">
        <v>451</v>
      </c>
      <c r="AA212" s="484">
        <v>0.93285468661381166</v>
      </c>
      <c r="AB212" s="485">
        <v>3.3447131294391599</v>
      </c>
      <c r="AC212" s="485">
        <v>13.383934862171424</v>
      </c>
      <c r="AD212" s="485">
        <v>18.002629909212263</v>
      </c>
      <c r="AE212" s="485">
        <v>7.2475811486075528E-2</v>
      </c>
      <c r="AF212" s="486">
        <v>3.1131113849198124</v>
      </c>
      <c r="AG212" s="486">
        <v>31.879052072578371</v>
      </c>
      <c r="AH212" s="486">
        <v>68.12094792742154</v>
      </c>
      <c r="AI212" s="487">
        <v>2790.7633261235355</v>
      </c>
      <c r="AK212" s="247" t="s">
        <v>450</v>
      </c>
      <c r="AL212" s="233">
        <v>2.0865120595612225</v>
      </c>
      <c r="AM212" s="233">
        <v>2.9072069802488398</v>
      </c>
      <c r="AN212" s="233">
        <v>3.911597155132267</v>
      </c>
      <c r="AO212" s="233">
        <v>96.088402844867602</v>
      </c>
      <c r="AP212" s="234">
        <v>3009.3373935558666</v>
      </c>
    </row>
    <row r="213" spans="2:42" x14ac:dyDescent="0.2">
      <c r="B213" s="246" t="s">
        <v>452</v>
      </c>
      <c r="C213" s="475">
        <v>0.9492203927754308</v>
      </c>
      <c r="D213" s="476">
        <v>3.4503790457560104</v>
      </c>
      <c r="E213" s="476">
        <v>4.8802580011188068</v>
      </c>
      <c r="F213" s="476">
        <v>30.119028182541506</v>
      </c>
      <c r="G213" s="476">
        <v>3.4455892914040588E-2</v>
      </c>
      <c r="H213" s="477">
        <v>0.80105432649659158</v>
      </c>
      <c r="I213" s="477">
        <v>37.86654924147053</v>
      </c>
      <c r="J213" s="477">
        <v>62.13345075852947</v>
      </c>
      <c r="K213" s="478">
        <v>1785.0750126332287</v>
      </c>
      <c r="M213" s="247" t="s">
        <v>452</v>
      </c>
      <c r="N213" s="480">
        <v>1.6635933890322507</v>
      </c>
      <c r="O213" s="480"/>
      <c r="P213" s="480"/>
      <c r="Q213" s="481">
        <v>6.1761553037475476</v>
      </c>
      <c r="R213" s="481">
        <v>0.38341857831859194</v>
      </c>
      <c r="S213" s="481">
        <v>33.161852539774372</v>
      </c>
      <c r="T213" s="481">
        <v>0</v>
      </c>
      <c r="U213" s="482">
        <v>1.3648880976699524</v>
      </c>
      <c r="V213" s="482">
        <v>38.999996253857667</v>
      </c>
      <c r="W213" s="482">
        <v>61.000003746142333</v>
      </c>
      <c r="X213" s="483">
        <v>171.04702336962453</v>
      </c>
      <c r="Z213" s="247" t="s">
        <v>452</v>
      </c>
      <c r="AA213" s="484">
        <v>0.81663107078951069</v>
      </c>
      <c r="AB213" s="485">
        <v>2.4710399650794268</v>
      </c>
      <c r="AC213" s="485">
        <v>6.811932262527864</v>
      </c>
      <c r="AD213" s="485">
        <v>19.44953454784525</v>
      </c>
      <c r="AE213" s="485">
        <v>2.557004305490836E-2</v>
      </c>
      <c r="AF213" s="486">
        <v>1.2103070226167691</v>
      </c>
      <c r="AG213" s="486">
        <v>29.206770233142567</v>
      </c>
      <c r="AH213" s="486">
        <v>70.793229766857465</v>
      </c>
      <c r="AI213" s="487">
        <v>481.0813446558779</v>
      </c>
      <c r="AK213" s="247" t="s">
        <v>451</v>
      </c>
      <c r="AL213" s="233">
        <v>0.72364514220919052</v>
      </c>
      <c r="AM213" s="233">
        <v>0.87143326570721036</v>
      </c>
      <c r="AN213" s="233">
        <v>1.5301645065804848</v>
      </c>
      <c r="AO213" s="233">
        <v>98.46983549341941</v>
      </c>
      <c r="AP213" s="234">
        <v>2516.2868416157003</v>
      </c>
    </row>
    <row r="214" spans="2:42" x14ac:dyDescent="0.2">
      <c r="B214" s="246" t="s">
        <v>453</v>
      </c>
      <c r="C214" s="475">
        <v>2.0586216778326776</v>
      </c>
      <c r="D214" s="476">
        <v>2.0844817344337785</v>
      </c>
      <c r="E214" s="476">
        <v>9.3523076579601803</v>
      </c>
      <c r="F214" s="476">
        <v>28.655670207050285</v>
      </c>
      <c r="G214" s="476">
        <v>0</v>
      </c>
      <c r="H214" s="477">
        <v>2.8571992902374057</v>
      </c>
      <c r="I214" s="477">
        <v>39.993247266709801</v>
      </c>
      <c r="J214" s="477">
        <v>60.006752733290213</v>
      </c>
      <c r="K214" s="478">
        <v>214.74501878065138</v>
      </c>
      <c r="M214" s="247" t="s">
        <v>453</v>
      </c>
      <c r="N214" s="480">
        <v>1.5653155549161786</v>
      </c>
      <c r="O214" s="480"/>
      <c r="P214" s="480"/>
      <c r="Q214" s="481">
        <v>3.7322849895352821</v>
      </c>
      <c r="R214" s="481">
        <v>3.4990805854582328</v>
      </c>
      <c r="S214" s="481">
        <v>26.229624797868052</v>
      </c>
      <c r="T214" s="481">
        <v>0</v>
      </c>
      <c r="U214" s="482">
        <v>4.6760377908319066</v>
      </c>
      <c r="V214" s="482">
        <v>34.185669302084065</v>
      </c>
      <c r="W214" s="482">
        <v>65.814330697915949</v>
      </c>
      <c r="X214" s="483">
        <v>30.924940912205926</v>
      </c>
      <c r="Z214" s="247" t="s">
        <v>453</v>
      </c>
      <c r="AA214" s="484">
        <v>1.3107558314447243</v>
      </c>
      <c r="AB214" s="485">
        <v>0.99140246050117131</v>
      </c>
      <c r="AC214" s="485">
        <v>14.192442007510202</v>
      </c>
      <c r="AD214" s="485">
        <v>16.701478485368028</v>
      </c>
      <c r="AE214" s="485">
        <v>0</v>
      </c>
      <c r="AF214" s="486">
        <v>4.8663917070408775</v>
      </c>
      <c r="AG214" s="486">
        <v>32.69648786725574</v>
      </c>
      <c r="AH214" s="486">
        <v>67.30351213274426</v>
      </c>
      <c r="AI214" s="487">
        <v>73.22148601887865</v>
      </c>
      <c r="AK214" s="247" t="s">
        <v>452</v>
      </c>
      <c r="AL214" s="233">
        <v>0.54247556032930144</v>
      </c>
      <c r="AM214" s="233">
        <v>1.2976880779116446</v>
      </c>
      <c r="AN214" s="233">
        <v>1.713790262978524</v>
      </c>
      <c r="AO214" s="233">
        <v>98.286209737021494</v>
      </c>
      <c r="AP214" s="234">
        <v>430.36048701872619</v>
      </c>
    </row>
    <row r="215" spans="2:42" ht="25.5" x14ac:dyDescent="0.2">
      <c r="B215" s="246" t="s">
        <v>454</v>
      </c>
      <c r="C215" s="475">
        <v>1.5859080915183179</v>
      </c>
      <c r="D215" s="476">
        <v>4.9651796498162009</v>
      </c>
      <c r="E215" s="476">
        <v>6.7023072612284684</v>
      </c>
      <c r="F215" s="476">
        <v>24.284311299447822</v>
      </c>
      <c r="G215" s="476">
        <v>8.3898242888387209E-2</v>
      </c>
      <c r="H215" s="477">
        <v>2.371144510713425</v>
      </c>
      <c r="I215" s="477">
        <v>35.520873427668896</v>
      </c>
      <c r="J215" s="477">
        <v>64.479126572331154</v>
      </c>
      <c r="K215" s="478">
        <v>1143.3998343689607</v>
      </c>
      <c r="M215" s="247" t="s">
        <v>454</v>
      </c>
      <c r="N215" s="480">
        <v>1.7959027325527344</v>
      </c>
      <c r="O215" s="480"/>
      <c r="P215" s="480"/>
      <c r="Q215" s="481">
        <v>5.9263529118968874</v>
      </c>
      <c r="R215" s="481">
        <v>4.118330556681415</v>
      </c>
      <c r="S215" s="481">
        <v>33.782536853045556</v>
      </c>
      <c r="T215" s="481">
        <v>0</v>
      </c>
      <c r="U215" s="482">
        <v>1.8056323210089984</v>
      </c>
      <c r="V215" s="482">
        <v>43.546700632470589</v>
      </c>
      <c r="W215" s="482">
        <v>56.453299367529411</v>
      </c>
      <c r="X215" s="483">
        <v>143.80959521073834</v>
      </c>
      <c r="Z215" s="247" t="s">
        <v>454</v>
      </c>
      <c r="AA215" s="484">
        <v>2.2608805007779744</v>
      </c>
      <c r="AB215" s="485">
        <v>5.4638804613239769</v>
      </c>
      <c r="AC215" s="485">
        <v>9.4917364771404813</v>
      </c>
      <c r="AD215" s="485">
        <v>15.832408491435606</v>
      </c>
      <c r="AE215" s="485">
        <v>0.11217925194707278</v>
      </c>
      <c r="AF215" s="486">
        <v>3.8607195328304189</v>
      </c>
      <c r="AG215" s="486">
        <v>30.544211635102297</v>
      </c>
      <c r="AH215" s="486">
        <v>69.455788364897757</v>
      </c>
      <c r="AI215" s="487">
        <v>342.05696813770487</v>
      </c>
      <c r="AK215" s="247" t="s">
        <v>453</v>
      </c>
      <c r="AL215" s="233">
        <v>0.79217952166132921</v>
      </c>
      <c r="AM215" s="233">
        <v>2.822142685092202</v>
      </c>
      <c r="AN215" s="233">
        <v>2.822142685092202</v>
      </c>
      <c r="AO215" s="233">
        <v>97.177857314907811</v>
      </c>
      <c r="AP215" s="234">
        <v>68.843034618497882</v>
      </c>
    </row>
    <row r="216" spans="2:42" ht="38.25" x14ac:dyDescent="0.2">
      <c r="B216" s="246" t="s">
        <v>455</v>
      </c>
      <c r="C216" s="475">
        <v>3.5212412782391183</v>
      </c>
      <c r="D216" s="476">
        <v>3.3315357903703906</v>
      </c>
      <c r="E216" s="476">
        <v>3.1822513075246386</v>
      </c>
      <c r="F216" s="476">
        <v>27.648033132986605</v>
      </c>
      <c r="G216" s="476">
        <v>0.21804255504137601</v>
      </c>
      <c r="H216" s="477">
        <v>1.950023274913961</v>
      </c>
      <c r="I216" s="477">
        <v>36.291172032753536</v>
      </c>
      <c r="J216" s="477">
        <v>63.708827967246556</v>
      </c>
      <c r="K216" s="478">
        <v>2014.3174889197637</v>
      </c>
      <c r="M216" s="247" t="s">
        <v>455</v>
      </c>
      <c r="N216" s="480">
        <v>4.2477046818450184</v>
      </c>
      <c r="O216" s="480"/>
      <c r="P216" s="480"/>
      <c r="Q216" s="481">
        <v>4.4687195773076764</v>
      </c>
      <c r="R216" s="481">
        <v>2.0038749771625537</v>
      </c>
      <c r="S216" s="481">
        <v>29.300698338169173</v>
      </c>
      <c r="T216" s="481">
        <v>0.17212360922208025</v>
      </c>
      <c r="U216" s="482">
        <v>2.7382864164966771</v>
      </c>
      <c r="V216" s="482">
        <v>38.876038309982178</v>
      </c>
      <c r="W216" s="482">
        <v>61.123961690017815</v>
      </c>
      <c r="X216" s="483">
        <v>213.23499040347298</v>
      </c>
      <c r="Z216" s="247" t="s">
        <v>455</v>
      </c>
      <c r="AA216" s="484">
        <v>4.5480173699919906</v>
      </c>
      <c r="AB216" s="485">
        <v>4.2628474315760396</v>
      </c>
      <c r="AC216" s="485">
        <v>4.3185589023237432</v>
      </c>
      <c r="AD216" s="485">
        <v>17.534392886479257</v>
      </c>
      <c r="AE216" s="485">
        <v>0.37829073668232716</v>
      </c>
      <c r="AF216" s="486">
        <v>2.8281779779929477</v>
      </c>
      <c r="AG216" s="486">
        <v>29.199644655388514</v>
      </c>
      <c r="AH216" s="486">
        <v>70.800355344611518</v>
      </c>
      <c r="AI216" s="487">
        <v>560.7863264237169</v>
      </c>
      <c r="AK216" s="247" t="s">
        <v>454</v>
      </c>
      <c r="AL216" s="233">
        <v>1.4283472447160976</v>
      </c>
      <c r="AM216" s="233">
        <v>1.8013450471252548</v>
      </c>
      <c r="AN216" s="233">
        <v>2.8434487580478236</v>
      </c>
      <c r="AO216" s="233">
        <v>97.156551241952215</v>
      </c>
      <c r="AP216" s="234">
        <v>297.53610954464347</v>
      </c>
    </row>
    <row r="217" spans="2:42" ht="38.25" x14ac:dyDescent="0.2">
      <c r="B217" s="248" t="s">
        <v>456</v>
      </c>
      <c r="C217" s="475">
        <v>3.3220079030393532</v>
      </c>
      <c r="D217" s="476">
        <v>4.5634793247880348</v>
      </c>
      <c r="E217" s="476">
        <v>21.29505510684</v>
      </c>
      <c r="F217" s="476">
        <v>22.191342711432998</v>
      </c>
      <c r="G217" s="476">
        <v>0.12997071740315308</v>
      </c>
      <c r="H217" s="477">
        <v>2.6034253442180271</v>
      </c>
      <c r="I217" s="477">
        <v>41.61625988507889</v>
      </c>
      <c r="J217" s="477">
        <v>58.38374011492111</v>
      </c>
      <c r="K217" s="478">
        <v>1016.5548593164127</v>
      </c>
      <c r="M217" s="249" t="s">
        <v>456</v>
      </c>
      <c r="N217" s="480">
        <v>4.9764540333072418</v>
      </c>
      <c r="O217" s="480"/>
      <c r="P217" s="480"/>
      <c r="Q217" s="481">
        <v>4.6078769709595377</v>
      </c>
      <c r="R217" s="481">
        <v>17.701408330954195</v>
      </c>
      <c r="S217" s="481">
        <v>28.009545146519116</v>
      </c>
      <c r="T217" s="481">
        <v>0.27007856326416052</v>
      </c>
      <c r="U217" s="482">
        <v>1.3729453880543145</v>
      </c>
      <c r="V217" s="482">
        <v>45.534177851095308</v>
      </c>
      <c r="W217" s="482">
        <v>54.465822148904692</v>
      </c>
      <c r="X217" s="483">
        <v>163.06658174839822</v>
      </c>
      <c r="Z217" s="249" t="s">
        <v>456</v>
      </c>
      <c r="AA217" s="484">
        <v>2.7701822773780682</v>
      </c>
      <c r="AB217" s="485">
        <v>4.8099361111447045</v>
      </c>
      <c r="AC217" s="485">
        <v>26.179450724788556</v>
      </c>
      <c r="AD217" s="485">
        <v>15.103166279665512</v>
      </c>
      <c r="AE217" s="485">
        <v>0.18379014411892375</v>
      </c>
      <c r="AF217" s="486">
        <v>3.687906588875582</v>
      </c>
      <c r="AG217" s="486">
        <v>39.263797115658583</v>
      </c>
      <c r="AH217" s="486">
        <v>60.736202884341417</v>
      </c>
      <c r="AI217" s="487">
        <v>479.25081430382102</v>
      </c>
      <c r="AK217" s="247" t="s">
        <v>455</v>
      </c>
      <c r="AL217" s="233">
        <v>0.52774446504640615</v>
      </c>
      <c r="AM217" s="233">
        <v>2.5684891461664274</v>
      </c>
      <c r="AN217" s="233">
        <v>2.9626971704977674</v>
      </c>
      <c r="AO217" s="233">
        <v>97.037302829502252</v>
      </c>
      <c r="AP217" s="234">
        <v>487.03621449120362</v>
      </c>
    </row>
    <row r="218" spans="2:42" x14ac:dyDescent="0.2">
      <c r="B218" s="248" t="s">
        <v>457</v>
      </c>
      <c r="C218" s="475">
        <v>3.0442735095931166</v>
      </c>
      <c r="D218" s="476">
        <v>8.5679340999340887</v>
      </c>
      <c r="E218" s="476">
        <v>3.5920877703136487</v>
      </c>
      <c r="F218" s="476">
        <v>28.779512019715135</v>
      </c>
      <c r="G218" s="476">
        <v>0.37567417426079053</v>
      </c>
      <c r="H218" s="477">
        <v>2.533566131733191</v>
      </c>
      <c r="I218" s="477">
        <v>40.350707238760457</v>
      </c>
      <c r="J218" s="477">
        <v>59.649292761239536</v>
      </c>
      <c r="K218" s="478">
        <v>1454.0769983345424</v>
      </c>
      <c r="M218" s="249" t="s">
        <v>457</v>
      </c>
      <c r="N218" s="480">
        <v>4.159228665479314</v>
      </c>
      <c r="O218" s="480"/>
      <c r="P218" s="480"/>
      <c r="Q218" s="481">
        <v>7.0030044647318572</v>
      </c>
      <c r="R218" s="481">
        <v>3.5091778773488511</v>
      </c>
      <c r="S218" s="481">
        <v>29.873505958335777</v>
      </c>
      <c r="T218" s="481">
        <v>0.70378557644561557</v>
      </c>
      <c r="U218" s="482">
        <v>2.1799050606275783</v>
      </c>
      <c r="V218" s="482">
        <v>41.089841252961236</v>
      </c>
      <c r="W218" s="482">
        <v>58.910158747038743</v>
      </c>
      <c r="X218" s="483">
        <v>228.26638773530414</v>
      </c>
      <c r="Z218" s="249" t="s">
        <v>457</v>
      </c>
      <c r="AA218" s="484">
        <v>2.5622863146878498</v>
      </c>
      <c r="AB218" s="485">
        <v>9.2877374085621689</v>
      </c>
      <c r="AC218" s="485">
        <v>3.3760207742616708</v>
      </c>
      <c r="AD218" s="485">
        <v>21.592334895110231</v>
      </c>
      <c r="AE218" s="485">
        <v>0.32599389466228773</v>
      </c>
      <c r="AF218" s="486">
        <v>2.7796756047199129</v>
      </c>
      <c r="AG218" s="486">
        <v>33.286876902387839</v>
      </c>
      <c r="AH218" s="486">
        <v>66.713123097612183</v>
      </c>
      <c r="AI218" s="487">
        <v>591.43528559784716</v>
      </c>
      <c r="AK218" s="249" t="s">
        <v>456</v>
      </c>
      <c r="AL218" s="233">
        <v>0.78299469974275715</v>
      </c>
      <c r="AM218" s="233">
        <v>1.4317450813445554</v>
      </c>
      <c r="AN218" s="233">
        <v>2.2147397810873137</v>
      </c>
      <c r="AO218" s="233">
        <v>97.785260218912697</v>
      </c>
      <c r="AP218" s="234">
        <v>344.19028822111125</v>
      </c>
    </row>
    <row r="219" spans="2:42" x14ac:dyDescent="0.2">
      <c r="B219" s="248" t="s">
        <v>458</v>
      </c>
      <c r="C219" s="475">
        <v>11.249359850179943</v>
      </c>
      <c r="D219" s="476">
        <v>6.9598138197029273</v>
      </c>
      <c r="E219" s="476">
        <v>47.381634707138552</v>
      </c>
      <c r="F219" s="476">
        <v>15.439719401427608</v>
      </c>
      <c r="G219" s="476">
        <v>9.6234450809173311E-2</v>
      </c>
      <c r="H219" s="477">
        <v>3.8206409422905114</v>
      </c>
      <c r="I219" s="477">
        <v>57.43937841430936</v>
      </c>
      <c r="J219" s="477">
        <v>42.56062158569064</v>
      </c>
      <c r="K219" s="478">
        <v>1364.2582398343693</v>
      </c>
      <c r="M219" s="249" t="s">
        <v>458</v>
      </c>
      <c r="N219" s="480">
        <v>9.7285809959612344</v>
      </c>
      <c r="O219" s="480"/>
      <c r="P219" s="480"/>
      <c r="Q219" s="481">
        <v>3.7489035226827796</v>
      </c>
      <c r="R219" s="481">
        <v>35.153818181964198</v>
      </c>
      <c r="S219" s="481">
        <v>18.893686111206943</v>
      </c>
      <c r="T219" s="481">
        <v>0.46483783898745923</v>
      </c>
      <c r="U219" s="482">
        <v>2.1655661123971446</v>
      </c>
      <c r="V219" s="482">
        <v>50.825201738049387</v>
      </c>
      <c r="W219" s="482">
        <v>49.174798261950613</v>
      </c>
      <c r="X219" s="483">
        <v>282.43966273987331</v>
      </c>
      <c r="Z219" s="249" t="s">
        <v>458</v>
      </c>
      <c r="AA219" s="484">
        <v>13.463502372544019</v>
      </c>
      <c r="AB219" s="485">
        <v>7.5597766575247443</v>
      </c>
      <c r="AC219" s="485">
        <v>54.747126140126213</v>
      </c>
      <c r="AD219" s="485">
        <v>12.572974235228777</v>
      </c>
      <c r="AE219" s="485">
        <v>0</v>
      </c>
      <c r="AF219" s="486">
        <v>3.8255869854080937</v>
      </c>
      <c r="AG219" s="486">
        <v>61.61583615117253</v>
      </c>
      <c r="AH219" s="486">
        <v>38.384163848827448</v>
      </c>
      <c r="AI219" s="487">
        <v>744.56813169293582</v>
      </c>
      <c r="AK219" s="249" t="s">
        <v>457</v>
      </c>
      <c r="AL219" s="233">
        <v>0.83815583079282741</v>
      </c>
      <c r="AM219" s="233">
        <v>2.1716050011737562</v>
      </c>
      <c r="AN219" s="233">
        <v>2.1716050011737562</v>
      </c>
      <c r="AO219" s="233">
        <v>97.828394998826283</v>
      </c>
      <c r="AP219" s="234">
        <v>453.86350180373262</v>
      </c>
    </row>
    <row r="220" spans="2:42" x14ac:dyDescent="0.2">
      <c r="B220" s="248" t="s">
        <v>459</v>
      </c>
      <c r="C220" s="475">
        <v>10.215503889295604</v>
      </c>
      <c r="D220" s="476">
        <v>2.1456010493458795</v>
      </c>
      <c r="E220" s="476">
        <v>28.209727627464712</v>
      </c>
      <c r="F220" s="476">
        <v>21.697510816311837</v>
      </c>
      <c r="G220" s="476">
        <v>0</v>
      </c>
      <c r="H220" s="477">
        <v>5.7447207414249766</v>
      </c>
      <c r="I220" s="477">
        <v>47.988149059004591</v>
      </c>
      <c r="J220" s="477">
        <v>52.011850940995402</v>
      </c>
      <c r="K220" s="478">
        <v>1357.7111681929505</v>
      </c>
      <c r="M220" s="299" t="s">
        <v>459</v>
      </c>
      <c r="N220" s="488">
        <v>8.6800233775139937</v>
      </c>
      <c r="O220" s="488"/>
      <c r="P220" s="488"/>
      <c r="Q220" s="489">
        <v>2.3470553967046892</v>
      </c>
      <c r="R220" s="489">
        <v>21.124850566307451</v>
      </c>
      <c r="S220" s="489">
        <v>24.846216849721863</v>
      </c>
      <c r="T220" s="489">
        <v>0</v>
      </c>
      <c r="U220" s="490">
        <v>4.083812762450723</v>
      </c>
      <c r="V220" s="490">
        <v>47.135025065150572</v>
      </c>
      <c r="W220" s="490">
        <v>52.864974934849421</v>
      </c>
      <c r="X220" s="491">
        <v>337.77432519887174</v>
      </c>
      <c r="Z220" s="249" t="s">
        <v>459</v>
      </c>
      <c r="AA220" s="484">
        <v>11.924358341524426</v>
      </c>
      <c r="AB220" s="485">
        <v>1.8798917651457845</v>
      </c>
      <c r="AC220" s="485">
        <v>34.954650383135004</v>
      </c>
      <c r="AD220" s="485">
        <v>16.189971306720171</v>
      </c>
      <c r="AE220" s="485">
        <v>0</v>
      </c>
      <c r="AF220" s="486">
        <v>7.4344106339999225</v>
      </c>
      <c r="AG220" s="486">
        <v>47.836593617917629</v>
      </c>
      <c r="AH220" s="486">
        <v>52.163406382082385</v>
      </c>
      <c r="AI220" s="487">
        <v>697.7164903189564</v>
      </c>
      <c r="AK220" s="249" t="s">
        <v>458</v>
      </c>
      <c r="AL220" s="233">
        <v>0.47781313109082374</v>
      </c>
      <c r="AM220" s="233">
        <v>2.5719101227824219</v>
      </c>
      <c r="AN220" s="233">
        <v>2.5719101227824219</v>
      </c>
      <c r="AO220" s="233">
        <v>97.42808987721763</v>
      </c>
      <c r="AP220" s="234">
        <v>514.6180078148243</v>
      </c>
    </row>
    <row r="221" spans="2:42" x14ac:dyDescent="0.2">
      <c r="AK221" s="249" t="s">
        <v>459</v>
      </c>
      <c r="AL221" s="233">
        <v>0.38698741024783767</v>
      </c>
      <c r="AM221" s="233">
        <v>3.9791443513861529</v>
      </c>
      <c r="AN221" s="233">
        <v>4.3661317616339916</v>
      </c>
      <c r="AO221" s="233">
        <v>95.633868238366006</v>
      </c>
      <c r="AP221" s="234">
        <v>443.95009348656316</v>
      </c>
    </row>
  </sheetData>
  <mergeCells count="72">
    <mergeCell ref="R61:X61"/>
    <mergeCell ref="B165:O165"/>
    <mergeCell ref="B147:O147"/>
    <mergeCell ref="B26:O26"/>
    <mergeCell ref="G99:H99"/>
    <mergeCell ref="I99:J99"/>
    <mergeCell ref="K99:L99"/>
    <mergeCell ref="B46:N46"/>
    <mergeCell ref="B67:L67"/>
    <mergeCell ref="B113:F113"/>
    <mergeCell ref="B115:L115"/>
    <mergeCell ref="C116:D116"/>
    <mergeCell ref="E116:F116"/>
    <mergeCell ref="G116:H116"/>
    <mergeCell ref="I116:J116"/>
    <mergeCell ref="K116:L116"/>
    <mergeCell ref="B2:M2"/>
    <mergeCell ref="B3:M3"/>
    <mergeCell ref="B196:K196"/>
    <mergeCell ref="B197:K197"/>
    <mergeCell ref="M196:X196"/>
    <mergeCell ref="M197:X197"/>
    <mergeCell ref="B184:M184"/>
    <mergeCell ref="E69:F69"/>
    <mergeCell ref="G69:H69"/>
    <mergeCell ref="I69:J69"/>
    <mergeCell ref="K69:L69"/>
    <mergeCell ref="B130:L130"/>
    <mergeCell ref="B97:L97"/>
    <mergeCell ref="B98:L98"/>
    <mergeCell ref="C99:D99"/>
    <mergeCell ref="E99:F99"/>
    <mergeCell ref="M198:M199"/>
    <mergeCell ref="N198:U198"/>
    <mergeCell ref="V198:V199"/>
    <mergeCell ref="W198:W199"/>
    <mergeCell ref="X198:X199"/>
    <mergeCell ref="B198:B199"/>
    <mergeCell ref="C198:H198"/>
    <mergeCell ref="I198:I199"/>
    <mergeCell ref="J198:J199"/>
    <mergeCell ref="K198:K199"/>
    <mergeCell ref="AG198:AG199"/>
    <mergeCell ref="AH198:AH199"/>
    <mergeCell ref="AI198:AI199"/>
    <mergeCell ref="AK196:AP196"/>
    <mergeCell ref="AK197:AP197"/>
    <mergeCell ref="AK198:AK200"/>
    <mergeCell ref="AL198:AN198"/>
    <mergeCell ref="AO198:AO200"/>
    <mergeCell ref="AP198:AP200"/>
    <mergeCell ref="AL199:AL200"/>
    <mergeCell ref="AM199:AM200"/>
    <mergeCell ref="AN199:AN200"/>
    <mergeCell ref="Z196:AI196"/>
    <mergeCell ref="Z197:AI197"/>
    <mergeCell ref="Z198:Z199"/>
    <mergeCell ref="AA198:AF198"/>
    <mergeCell ref="R6:T6"/>
    <mergeCell ref="B82:L82"/>
    <mergeCell ref="B83:L83"/>
    <mergeCell ref="C84:D84"/>
    <mergeCell ref="E84:F84"/>
    <mergeCell ref="G84:H84"/>
    <mergeCell ref="I84:J84"/>
    <mergeCell ref="K84:L84"/>
    <mergeCell ref="B68:L68"/>
    <mergeCell ref="C69:D69"/>
    <mergeCell ref="B6:O6"/>
    <mergeCell ref="R26:Y26"/>
    <mergeCell ref="R60:X60"/>
    <mergeCell ref="R46:Z46"/>
  </mergeCells>
  <hyperlinks>
    <hyperlink ref="C24" r:id="rId1" xr:uid="{6D261759-AA87-42C9-8E72-E8957972DD3E}"/>
    <hyperlink ref="C44" r:id="rId2" xr:uid="{B81B2F14-76F8-4EDC-A0F6-2CCB5E83F551}"/>
    <hyperlink ref="C65" r:id="rId3" xr:uid="{49C6CF84-F81C-4A4A-915D-E0A967456701}"/>
    <hyperlink ref="C144" r:id="rId4" xr:uid="{08892720-88AC-4465-B033-74A9DB450118}"/>
    <hyperlink ref="C163" r:id="rId5" xr:uid="{399D554F-8E1A-432D-A1CD-EDED6D1FD717}"/>
    <hyperlink ref="C182" r:id="rId6" xr:uid="{ABCD51F5-7572-4151-A08F-DC2208EAFEC3}"/>
    <hyperlink ref="S40" r:id="rId7" xr:uid="{C1107A54-8CBE-42E7-8482-1C3D999C1D40}"/>
  </hyperlink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A118"/>
  <sheetViews>
    <sheetView topLeftCell="M27" zoomScale="70" zoomScaleNormal="70" workbookViewId="0">
      <selection activeCell="V7" sqref="V7"/>
    </sheetView>
  </sheetViews>
  <sheetFormatPr defaultRowHeight="15.75" x14ac:dyDescent="0.25"/>
  <cols>
    <col min="2" max="2" width="18.375" customWidth="1"/>
    <col min="3" max="3" width="9" customWidth="1"/>
    <col min="18" max="18" width="12.5" customWidth="1"/>
    <col min="21" max="21" width="34.125" customWidth="1"/>
    <col min="22" max="22" width="14.5" customWidth="1"/>
    <col min="23" max="23" width="16" customWidth="1"/>
    <col min="24" max="24" width="38.375" customWidth="1"/>
    <col min="25" max="25" width="20.25" customWidth="1"/>
    <col min="26" max="26" width="15" bestFit="1" customWidth="1"/>
    <col min="27" max="27" width="17.875" bestFit="1" customWidth="1"/>
  </cols>
  <sheetData>
    <row r="2" spans="2:27" x14ac:dyDescent="0.25">
      <c r="B2" s="764" t="s">
        <v>460</v>
      </c>
      <c r="C2" s="764"/>
      <c r="D2" s="764"/>
      <c r="E2" s="764"/>
      <c r="F2" s="764"/>
      <c r="G2" s="764"/>
      <c r="H2" s="764"/>
      <c r="I2" s="764"/>
    </row>
    <row r="3" spans="2:27" ht="15.75" customHeight="1" x14ac:dyDescent="0.25">
      <c r="B3" s="763" t="s">
        <v>461</v>
      </c>
      <c r="C3" s="763"/>
      <c r="D3" s="763"/>
      <c r="E3" s="763"/>
      <c r="F3" s="763"/>
      <c r="G3" s="763"/>
      <c r="H3" s="763"/>
      <c r="I3" s="763"/>
      <c r="J3" s="11"/>
    </row>
    <row r="4" spans="2:27" x14ac:dyDescent="0.25">
      <c r="B4" s="763"/>
      <c r="C4" s="763"/>
      <c r="D4" s="763"/>
      <c r="E4" s="763"/>
      <c r="F4" s="763"/>
      <c r="G4" s="763"/>
      <c r="H4" s="763"/>
      <c r="I4" s="763"/>
      <c r="J4" s="11"/>
    </row>
    <row r="5" spans="2:27" x14ac:dyDescent="0.25">
      <c r="B5" s="763"/>
      <c r="C5" s="763"/>
      <c r="D5" s="763"/>
      <c r="E5" s="763"/>
      <c r="F5" s="763"/>
      <c r="G5" s="763"/>
      <c r="H5" s="763"/>
      <c r="I5" s="763"/>
      <c r="J5" s="11"/>
    </row>
    <row r="6" spans="2:27" x14ac:dyDescent="0.25">
      <c r="B6" s="763"/>
      <c r="C6" s="763"/>
      <c r="D6" s="763"/>
      <c r="E6" s="763"/>
      <c r="F6" s="763"/>
      <c r="G6" s="763"/>
      <c r="H6" s="763"/>
      <c r="I6" s="763"/>
      <c r="J6" s="11"/>
    </row>
    <row r="8" spans="2:27" ht="28.5" customHeight="1" x14ac:dyDescent="0.25">
      <c r="B8" s="767" t="s">
        <v>462</v>
      </c>
      <c r="C8" s="767"/>
      <c r="D8" s="767"/>
      <c r="E8" s="201"/>
    </row>
    <row r="9" spans="2:27" ht="45" customHeight="1" x14ac:dyDescent="0.25">
      <c r="B9" s="754" t="s">
        <v>464</v>
      </c>
      <c r="C9" s="755"/>
      <c r="D9" s="755"/>
      <c r="E9" s="755"/>
      <c r="F9" s="755"/>
      <c r="G9" s="755"/>
      <c r="H9" s="755"/>
      <c r="I9" s="755"/>
      <c r="J9" s="755"/>
      <c r="K9" s="755"/>
      <c r="L9" s="755"/>
      <c r="M9" s="755"/>
      <c r="N9" s="755"/>
      <c r="O9" s="755"/>
      <c r="P9" s="755"/>
      <c r="Q9" s="755"/>
      <c r="R9" s="755"/>
      <c r="S9" s="756"/>
      <c r="U9" s="626" t="s">
        <v>463</v>
      </c>
      <c r="V9" s="628"/>
      <c r="X9" s="626" t="s">
        <v>463</v>
      </c>
      <c r="Y9" s="627"/>
      <c r="Z9" s="627"/>
      <c r="AA9" s="628"/>
    </row>
    <row r="10" spans="2:27" x14ac:dyDescent="0.25">
      <c r="B10" s="732" t="s">
        <v>467</v>
      </c>
      <c r="C10" s="733"/>
      <c r="D10" s="733"/>
      <c r="E10" s="733"/>
      <c r="F10" s="733"/>
      <c r="G10" s="733"/>
      <c r="H10" s="733"/>
      <c r="I10" s="733"/>
      <c r="J10" s="733"/>
      <c r="K10" s="733"/>
      <c r="L10" s="733"/>
      <c r="M10" s="733"/>
      <c r="N10" s="733"/>
      <c r="O10" s="733"/>
      <c r="P10" s="733"/>
      <c r="Q10" s="733"/>
      <c r="R10" s="733"/>
      <c r="S10" s="734"/>
      <c r="U10" s="343"/>
      <c r="V10" s="500" t="s">
        <v>468</v>
      </c>
      <c r="X10" s="506" t="s">
        <v>465</v>
      </c>
      <c r="Y10" s="508" t="s">
        <v>109</v>
      </c>
      <c r="Z10" s="508" t="s">
        <v>448</v>
      </c>
      <c r="AA10" s="508" t="s">
        <v>466</v>
      </c>
    </row>
    <row r="11" spans="2:27" x14ac:dyDescent="0.25">
      <c r="B11" s="735"/>
      <c r="C11" s="93" t="s">
        <v>470</v>
      </c>
      <c r="D11" s="93"/>
      <c r="E11" s="93"/>
      <c r="F11" s="93"/>
      <c r="G11" s="93"/>
      <c r="H11" s="93"/>
      <c r="I11" s="93"/>
      <c r="J11" s="93"/>
      <c r="K11" s="93"/>
      <c r="L11" s="93"/>
      <c r="M11" s="93"/>
      <c r="N11" s="93"/>
      <c r="O11" s="93"/>
      <c r="P11" s="93"/>
      <c r="Q11" s="93"/>
      <c r="R11" s="93"/>
      <c r="S11" s="738" t="s">
        <v>428</v>
      </c>
      <c r="U11" s="348" t="s">
        <v>471</v>
      </c>
      <c r="V11" s="387">
        <v>80.871421841829957</v>
      </c>
      <c r="X11" s="522" t="s">
        <v>469</v>
      </c>
      <c r="Y11" s="509">
        <v>87.1</v>
      </c>
      <c r="Z11" s="509">
        <v>84.4</v>
      </c>
      <c r="AA11" s="510">
        <v>52.3</v>
      </c>
    </row>
    <row r="12" spans="2:27" x14ac:dyDescent="0.25">
      <c r="B12" s="736"/>
      <c r="C12" s="768" t="s">
        <v>294</v>
      </c>
      <c r="D12" s="768"/>
      <c r="E12" s="768"/>
      <c r="F12" s="768"/>
      <c r="G12" s="742" t="s">
        <v>331</v>
      </c>
      <c r="H12" s="741" t="s">
        <v>292</v>
      </c>
      <c r="I12" s="741"/>
      <c r="J12" s="741"/>
      <c r="K12" s="741"/>
      <c r="L12" s="742" t="s">
        <v>331</v>
      </c>
      <c r="M12" s="741" t="s">
        <v>473</v>
      </c>
      <c r="N12" s="741"/>
      <c r="O12" s="741"/>
      <c r="P12" s="741"/>
      <c r="Q12" s="742" t="s">
        <v>331</v>
      </c>
      <c r="R12" s="742" t="s">
        <v>474</v>
      </c>
      <c r="S12" s="739"/>
      <c r="U12" s="501" t="s">
        <v>475</v>
      </c>
      <c r="V12" s="502">
        <v>93.669283053035358</v>
      </c>
      <c r="X12" s="522" t="s">
        <v>472</v>
      </c>
      <c r="Y12" s="509">
        <v>99</v>
      </c>
      <c r="Z12" s="509">
        <v>97.9</v>
      </c>
      <c r="AA12" s="510">
        <v>68.900000000000006</v>
      </c>
    </row>
    <row r="13" spans="2:27" ht="34.5" x14ac:dyDescent="0.25">
      <c r="B13" s="737"/>
      <c r="C13" s="326" t="s">
        <v>477</v>
      </c>
      <c r="D13" s="326" t="s">
        <v>478</v>
      </c>
      <c r="E13" s="326" t="s">
        <v>479</v>
      </c>
      <c r="F13" s="326" t="s">
        <v>480</v>
      </c>
      <c r="G13" s="743"/>
      <c r="H13" s="326" t="s">
        <v>481</v>
      </c>
      <c r="I13" s="326" t="s">
        <v>478</v>
      </c>
      <c r="J13" s="326" t="s">
        <v>479</v>
      </c>
      <c r="K13" s="326" t="s">
        <v>482</v>
      </c>
      <c r="L13" s="743"/>
      <c r="M13" s="326" t="s">
        <v>483</v>
      </c>
      <c r="N13" s="326" t="s">
        <v>484</v>
      </c>
      <c r="O13" s="326" t="s">
        <v>485</v>
      </c>
      <c r="P13" s="326" t="s">
        <v>486</v>
      </c>
      <c r="Q13" s="743"/>
      <c r="R13" s="744"/>
      <c r="S13" s="740"/>
      <c r="U13" s="501" t="s">
        <v>296</v>
      </c>
      <c r="V13" s="502">
        <v>99.718580421762297</v>
      </c>
      <c r="X13" s="522" t="s">
        <v>476</v>
      </c>
      <c r="Y13" s="509">
        <v>98.4</v>
      </c>
      <c r="Z13" s="509">
        <v>97.4</v>
      </c>
      <c r="AA13" s="509">
        <v>90.6</v>
      </c>
    </row>
    <row r="14" spans="2:27" x14ac:dyDescent="0.25">
      <c r="B14" s="36"/>
      <c r="C14" s="38"/>
      <c r="D14" s="39"/>
      <c r="E14" s="39"/>
      <c r="F14" s="39"/>
      <c r="G14" s="40"/>
      <c r="H14" s="39"/>
      <c r="I14" s="39"/>
      <c r="J14" s="39"/>
      <c r="K14" s="39"/>
      <c r="L14" s="40"/>
      <c r="M14" s="40"/>
      <c r="N14" s="40"/>
      <c r="O14" s="40"/>
      <c r="P14" s="40"/>
      <c r="Q14" s="40"/>
      <c r="R14" s="40"/>
      <c r="S14" s="41"/>
      <c r="U14" s="348" t="s">
        <v>488</v>
      </c>
      <c r="V14" s="387">
        <v>97.634240197727834</v>
      </c>
      <c r="X14" s="522" t="s">
        <v>487</v>
      </c>
      <c r="Y14" s="511">
        <v>4.4000000000000004</v>
      </c>
      <c r="Z14" s="511">
        <v>2.9</v>
      </c>
      <c r="AA14" s="511">
        <v>1.7</v>
      </c>
    </row>
    <row r="15" spans="2:27" x14ac:dyDescent="0.25">
      <c r="B15" s="32" t="s">
        <v>331</v>
      </c>
      <c r="C15" s="282">
        <v>97.493606074668207</v>
      </c>
      <c r="D15" s="283">
        <v>0.66652753473759374</v>
      </c>
      <c r="E15" s="283">
        <v>0.98262936429671399</v>
      </c>
      <c r="F15" s="283">
        <v>0.85723702629747911</v>
      </c>
      <c r="G15" s="284">
        <v>100</v>
      </c>
      <c r="H15" s="283">
        <v>88.576117475988639</v>
      </c>
      <c r="I15" s="283">
        <v>5.9359421723147028</v>
      </c>
      <c r="J15" s="283">
        <v>3.3876043434419794</v>
      </c>
      <c r="K15" s="283">
        <v>2.1003360082546392</v>
      </c>
      <c r="L15" s="284">
        <v>100</v>
      </c>
      <c r="M15" s="283">
        <v>63.753172506157938</v>
      </c>
      <c r="N15" s="283">
        <v>7.513628563283163</v>
      </c>
      <c r="O15" s="283">
        <v>8.066188912476731</v>
      </c>
      <c r="P15" s="283">
        <v>20.667010018082223</v>
      </c>
      <c r="Q15" s="284">
        <v>100</v>
      </c>
      <c r="R15" s="285">
        <v>56.034022482937253</v>
      </c>
      <c r="S15" s="42">
        <v>30512.44236311561</v>
      </c>
      <c r="U15" s="501" t="s">
        <v>490</v>
      </c>
      <c r="V15" s="502">
        <v>36.742996629082882</v>
      </c>
      <c r="X15" s="522" t="s">
        <v>489</v>
      </c>
      <c r="Y15" s="512">
        <v>92.2</v>
      </c>
      <c r="Z15" s="512">
        <v>86.6</v>
      </c>
      <c r="AA15" s="512">
        <v>83.9</v>
      </c>
    </row>
    <row r="16" spans="2:27" x14ac:dyDescent="0.25">
      <c r="B16" s="32"/>
      <c r="C16" s="282"/>
      <c r="D16" s="283"/>
      <c r="E16" s="283"/>
      <c r="F16" s="283"/>
      <c r="G16" s="284"/>
      <c r="H16" s="283"/>
      <c r="I16" s="283"/>
      <c r="J16" s="283"/>
      <c r="K16" s="283"/>
      <c r="L16" s="284"/>
      <c r="M16" s="283"/>
      <c r="N16" s="283"/>
      <c r="O16" s="283"/>
      <c r="P16" s="283"/>
      <c r="Q16" s="284"/>
      <c r="R16" s="285"/>
      <c r="S16" s="42"/>
      <c r="U16" s="501" t="s">
        <v>492</v>
      </c>
      <c r="V16" s="502">
        <v>96.853606758964133</v>
      </c>
      <c r="X16" s="522" t="s">
        <v>491</v>
      </c>
      <c r="Y16" s="513">
        <v>56.6</v>
      </c>
      <c r="Z16" s="513">
        <v>54.8</v>
      </c>
      <c r="AA16" s="513">
        <v>53.8</v>
      </c>
    </row>
    <row r="17" spans="2:27" x14ac:dyDescent="0.25">
      <c r="B17" s="37" t="s">
        <v>105</v>
      </c>
      <c r="C17" s="282"/>
      <c r="D17" s="283"/>
      <c r="E17" s="283"/>
      <c r="F17" s="283"/>
      <c r="G17" s="286"/>
      <c r="H17" s="283"/>
      <c r="I17" s="283"/>
      <c r="J17" s="283"/>
      <c r="K17" s="283"/>
      <c r="L17" s="286"/>
      <c r="M17" s="283"/>
      <c r="N17" s="283"/>
      <c r="O17" s="283"/>
      <c r="P17" s="283"/>
      <c r="Q17" s="286"/>
      <c r="R17" s="285"/>
      <c r="S17" s="42"/>
      <c r="U17" s="348" t="s">
        <v>494</v>
      </c>
      <c r="V17" s="387">
        <v>82.554433276029783</v>
      </c>
      <c r="X17" s="522" t="s">
        <v>493</v>
      </c>
      <c r="Y17" s="514">
        <v>9.3000000000000007</v>
      </c>
      <c r="Z17" s="514">
        <v>6.7</v>
      </c>
      <c r="AA17" s="514">
        <v>1.8</v>
      </c>
    </row>
    <row r="18" spans="2:27" x14ac:dyDescent="0.25">
      <c r="B18" s="33" t="s">
        <v>446</v>
      </c>
      <c r="C18" s="287">
        <v>98.514685205380744</v>
      </c>
      <c r="D18" s="288">
        <v>0.68449387197136335</v>
      </c>
      <c r="E18" s="288">
        <v>0.79371520750197555</v>
      </c>
      <c r="F18" s="288">
        <v>7.1057151458520113E-3</v>
      </c>
      <c r="G18" s="286">
        <v>100</v>
      </c>
      <c r="H18" s="288">
        <v>93.653292199095262</v>
      </c>
      <c r="I18" s="288">
        <v>5.0718993588376327</v>
      </c>
      <c r="J18" s="288">
        <v>1.1524486836012153</v>
      </c>
      <c r="K18" s="288">
        <v>0.12235975846582603</v>
      </c>
      <c r="L18" s="286">
        <v>100</v>
      </c>
      <c r="M18" s="288">
        <v>62.357657064925711</v>
      </c>
      <c r="N18" s="288">
        <v>6.1870828869437302</v>
      </c>
      <c r="O18" s="288">
        <v>8.835620914459426</v>
      </c>
      <c r="P18" s="288">
        <v>22.619639133671193</v>
      </c>
      <c r="Q18" s="286">
        <v>100</v>
      </c>
      <c r="R18" s="289">
        <v>58.203475503675193</v>
      </c>
      <c r="S18" s="43">
        <v>22382.738415259431</v>
      </c>
      <c r="U18" s="501" t="s">
        <v>493</v>
      </c>
      <c r="V18" s="502">
        <v>6.2108077353677116</v>
      </c>
      <c r="X18" s="522" t="s">
        <v>495</v>
      </c>
      <c r="Y18" s="513">
        <v>42</v>
      </c>
      <c r="Z18" s="514">
        <v>31</v>
      </c>
      <c r="AA18" s="514">
        <v>5.4</v>
      </c>
    </row>
    <row r="19" spans="2:27" x14ac:dyDescent="0.25">
      <c r="B19" s="33" t="s">
        <v>448</v>
      </c>
      <c r="C19" s="287">
        <v>96.728766820977299</v>
      </c>
      <c r="D19" s="288">
        <v>0.75586258257355632</v>
      </c>
      <c r="E19" s="288">
        <v>1.5642613343825458</v>
      </c>
      <c r="F19" s="288">
        <v>0.95110926206655089</v>
      </c>
      <c r="G19" s="290">
        <v>100</v>
      </c>
      <c r="H19" s="288">
        <v>88.414496167041207</v>
      </c>
      <c r="I19" s="288">
        <v>5.3040089703500666</v>
      </c>
      <c r="J19" s="288">
        <v>6.1204808119145087</v>
      </c>
      <c r="K19" s="288">
        <v>0.16101405069429942</v>
      </c>
      <c r="L19" s="290">
        <v>100</v>
      </c>
      <c r="M19" s="288">
        <v>68.82295558882025</v>
      </c>
      <c r="N19" s="288">
        <v>8.7424299474212557</v>
      </c>
      <c r="O19" s="288">
        <v>4.967722351187227</v>
      </c>
      <c r="P19" s="288">
        <v>17.466892112571173</v>
      </c>
      <c r="Q19" s="290">
        <v>100</v>
      </c>
      <c r="R19" s="289">
        <v>59.794121844767261</v>
      </c>
      <c r="S19" s="43">
        <v>5407.7345398289344</v>
      </c>
      <c r="U19" s="501" t="s">
        <v>497</v>
      </c>
      <c r="V19" s="502">
        <v>63.297992744269138</v>
      </c>
      <c r="X19" s="522" t="s">
        <v>496</v>
      </c>
      <c r="Y19" s="512">
        <v>71</v>
      </c>
      <c r="Z19" s="512">
        <v>71.8</v>
      </c>
      <c r="AA19" s="514">
        <v>25.5</v>
      </c>
    </row>
    <row r="20" spans="2:27" x14ac:dyDescent="0.25">
      <c r="B20" s="33" t="s">
        <v>466</v>
      </c>
      <c r="C20" s="287">
        <v>90.616783954912918</v>
      </c>
      <c r="D20" s="288">
        <v>0.34130857828164468</v>
      </c>
      <c r="E20" s="288">
        <v>1.3805415734419708</v>
      </c>
      <c r="F20" s="288">
        <v>7.6613658933633655</v>
      </c>
      <c r="G20" s="286">
        <v>100</v>
      </c>
      <c r="H20" s="288">
        <v>47.147632553074139</v>
      </c>
      <c r="I20" s="288">
        <v>14.296422348784677</v>
      </c>
      <c r="J20" s="288">
        <v>16.337872585253034</v>
      </c>
      <c r="K20" s="288">
        <v>22.218072512887936</v>
      </c>
      <c r="L20" s="286">
        <v>100</v>
      </c>
      <c r="M20" s="288">
        <v>65.156353592154872</v>
      </c>
      <c r="N20" s="288">
        <v>15.980547079647897</v>
      </c>
      <c r="O20" s="288">
        <v>7.8948752366714876</v>
      </c>
      <c r="P20" s="288">
        <v>10.968224091525601</v>
      </c>
      <c r="Q20" s="286">
        <v>100</v>
      </c>
      <c r="R20" s="289">
        <v>30.724436542565932</v>
      </c>
      <c r="S20" s="43">
        <v>2721.9694080273239</v>
      </c>
      <c r="U20" s="501" t="s">
        <v>499</v>
      </c>
      <c r="V20" s="502">
        <v>73.915310165478829</v>
      </c>
      <c r="X20" s="522" t="s">
        <v>498</v>
      </c>
      <c r="Y20" s="512">
        <v>94.8</v>
      </c>
      <c r="Z20" s="512">
        <v>90.8</v>
      </c>
      <c r="AA20" s="512">
        <v>86.4</v>
      </c>
    </row>
    <row r="21" spans="2:27" x14ac:dyDescent="0.25">
      <c r="B21" s="34" t="s">
        <v>194</v>
      </c>
      <c r="C21" s="287"/>
      <c r="D21" s="288"/>
      <c r="E21" s="288"/>
      <c r="F21" s="288"/>
      <c r="G21" s="291"/>
      <c r="H21" s="288"/>
      <c r="I21" s="288"/>
      <c r="J21" s="288"/>
      <c r="K21" s="288"/>
      <c r="L21" s="291"/>
      <c r="M21" s="288"/>
      <c r="N21" s="288"/>
      <c r="O21" s="288"/>
      <c r="P21" s="288"/>
      <c r="Q21" s="291"/>
      <c r="R21" s="289"/>
      <c r="S21" s="43"/>
      <c r="U21" s="503" t="s">
        <v>501</v>
      </c>
      <c r="V21" s="504">
        <v>73.41869727206543</v>
      </c>
      <c r="X21" s="522" t="s">
        <v>500</v>
      </c>
      <c r="Y21" s="513">
        <v>63.4</v>
      </c>
      <c r="Z21" s="513">
        <v>55.8</v>
      </c>
      <c r="AA21" s="513">
        <v>48.9</v>
      </c>
    </row>
    <row r="22" spans="2:27" x14ac:dyDescent="0.25">
      <c r="B22" s="17" t="s">
        <v>450</v>
      </c>
      <c r="C22" s="287">
        <v>99.29748012345604</v>
      </c>
      <c r="D22" s="288">
        <v>0.31270734127419331</v>
      </c>
      <c r="E22" s="288">
        <v>0.38981253526978699</v>
      </c>
      <c r="F22" s="288">
        <v>0</v>
      </c>
      <c r="G22" s="292">
        <v>100</v>
      </c>
      <c r="H22" s="288">
        <v>92.408360143230425</v>
      </c>
      <c r="I22" s="288">
        <v>6.1026104993359507</v>
      </c>
      <c r="J22" s="288">
        <v>1.3341564354231379</v>
      </c>
      <c r="K22" s="288">
        <v>0.15487292201044106</v>
      </c>
      <c r="L22" s="292">
        <v>100</v>
      </c>
      <c r="M22" s="288">
        <v>59.421691309335067</v>
      </c>
      <c r="N22" s="288">
        <v>6.2645921139133902</v>
      </c>
      <c r="O22" s="288">
        <v>10.393971798163919</v>
      </c>
      <c r="P22" s="288">
        <v>23.919744778587496</v>
      </c>
      <c r="Q22" s="292">
        <v>100</v>
      </c>
      <c r="R22" s="289">
        <v>55.162855372502278</v>
      </c>
      <c r="S22" s="43">
        <v>11483.45483817843</v>
      </c>
      <c r="U22" s="505" t="s">
        <v>503</v>
      </c>
      <c r="V22" s="504">
        <v>47.916127320268203</v>
      </c>
      <c r="X22" s="522" t="s">
        <v>502</v>
      </c>
      <c r="Y22" s="514">
        <v>2.5</v>
      </c>
      <c r="Z22" s="514">
        <v>1.3</v>
      </c>
      <c r="AA22" s="514">
        <v>7.9</v>
      </c>
    </row>
    <row r="23" spans="2:27" x14ac:dyDescent="0.25">
      <c r="B23" s="17" t="s">
        <v>451</v>
      </c>
      <c r="C23" s="287">
        <v>97.863250411443772</v>
      </c>
      <c r="D23" s="288">
        <v>0.85651747766838038</v>
      </c>
      <c r="E23" s="288">
        <v>1.2802321108879118</v>
      </c>
      <c r="F23" s="288">
        <v>0</v>
      </c>
      <c r="G23" s="292">
        <v>100</v>
      </c>
      <c r="H23" s="288">
        <v>94.736930995036644</v>
      </c>
      <c r="I23" s="288">
        <v>4.1195036647023926</v>
      </c>
      <c r="J23" s="288">
        <v>1.0329204527542977</v>
      </c>
      <c r="K23" s="288">
        <v>0.11064488750658402</v>
      </c>
      <c r="L23" s="292">
        <v>100</v>
      </c>
      <c r="M23" s="288">
        <v>66.503794571039847</v>
      </c>
      <c r="N23" s="288">
        <v>6.6339568960562909</v>
      </c>
      <c r="O23" s="288">
        <v>7.8256646422459344</v>
      </c>
      <c r="P23" s="288">
        <v>19.036583890657948</v>
      </c>
      <c r="Q23" s="292">
        <v>100</v>
      </c>
      <c r="R23" s="289">
        <v>62.310464896505685</v>
      </c>
      <c r="S23" s="43">
        <v>8678.8489045563729</v>
      </c>
      <c r="U23" s="505" t="s">
        <v>505</v>
      </c>
      <c r="V23" s="504">
        <v>87.060702358453938</v>
      </c>
      <c r="X23" s="522" t="s">
        <v>504</v>
      </c>
      <c r="Y23" s="509">
        <v>90.2</v>
      </c>
      <c r="Z23" s="509">
        <v>87</v>
      </c>
      <c r="AA23" s="510">
        <v>44.4</v>
      </c>
    </row>
    <row r="24" spans="2:27" x14ac:dyDescent="0.25">
      <c r="B24" s="17" t="s">
        <v>452</v>
      </c>
      <c r="C24" s="287">
        <v>98.684422291122388</v>
      </c>
      <c r="D24" s="288">
        <v>0.64978907894093529</v>
      </c>
      <c r="E24" s="288">
        <v>0.48287987970455498</v>
      </c>
      <c r="F24" s="288">
        <v>0.182908750232118</v>
      </c>
      <c r="G24" s="292">
        <v>100</v>
      </c>
      <c r="H24" s="288">
        <v>96.61967079521466</v>
      </c>
      <c r="I24" s="288">
        <v>3.1351327244665343</v>
      </c>
      <c r="J24" s="288">
        <v>0.24519648031880781</v>
      </c>
      <c r="K24" s="288">
        <v>0</v>
      </c>
      <c r="L24" s="292">
        <v>100</v>
      </c>
      <c r="M24" s="288">
        <v>58.365625949926795</v>
      </c>
      <c r="N24" s="288">
        <v>2.2653217511336945</v>
      </c>
      <c r="O24" s="288">
        <v>4.3838667811915331</v>
      </c>
      <c r="P24" s="288">
        <v>34.985185517747865</v>
      </c>
      <c r="Q24" s="292">
        <v>100</v>
      </c>
      <c r="R24" s="289">
        <v>55.919604502269685</v>
      </c>
      <c r="S24" s="43">
        <v>1785.0750126332287</v>
      </c>
      <c r="U24" s="505" t="s">
        <v>507</v>
      </c>
      <c r="V24" s="504">
        <v>90.187724907448157</v>
      </c>
      <c r="X24" s="522" t="s">
        <v>506</v>
      </c>
      <c r="Y24" s="511">
        <v>14.9</v>
      </c>
      <c r="Z24" s="511">
        <v>15.7</v>
      </c>
      <c r="AA24" s="510">
        <v>56.9</v>
      </c>
    </row>
    <row r="25" spans="2:27" x14ac:dyDescent="0.25">
      <c r="B25" s="17" t="s">
        <v>453</v>
      </c>
      <c r="C25" s="287">
        <v>97.913068967259036</v>
      </c>
      <c r="D25" s="288">
        <v>2.0869310327409614</v>
      </c>
      <c r="E25" s="288">
        <v>0</v>
      </c>
      <c r="F25" s="288">
        <v>0</v>
      </c>
      <c r="G25" s="292">
        <v>100</v>
      </c>
      <c r="H25" s="288">
        <v>96.697566157710597</v>
      </c>
      <c r="I25" s="288">
        <v>2.8789423114568478</v>
      </c>
      <c r="J25" s="288">
        <v>0.42349153083254004</v>
      </c>
      <c r="K25" s="288">
        <v>0</v>
      </c>
      <c r="L25" s="292">
        <v>100</v>
      </c>
      <c r="M25" s="288">
        <v>69.884031956048602</v>
      </c>
      <c r="N25" s="288">
        <v>7.7531460937122461</v>
      </c>
      <c r="O25" s="288">
        <v>16.430714791246416</v>
      </c>
      <c r="P25" s="288">
        <v>5.9321071589927419</v>
      </c>
      <c r="Q25" s="292">
        <v>100</v>
      </c>
      <c r="R25" s="289">
        <v>66.024896024347271</v>
      </c>
      <c r="S25" s="43">
        <v>214.74501878065138</v>
      </c>
      <c r="U25" s="505" t="s">
        <v>509</v>
      </c>
      <c r="V25" s="504">
        <v>85.971600176042656</v>
      </c>
      <c r="X25" s="522" t="s">
        <v>508</v>
      </c>
      <c r="Y25" s="510">
        <v>63.7</v>
      </c>
      <c r="Z25" s="510">
        <v>61.5</v>
      </c>
      <c r="AA25" s="510">
        <v>44.6</v>
      </c>
    </row>
    <row r="26" spans="2:27" x14ac:dyDescent="0.25">
      <c r="B26" s="17" t="s">
        <v>454</v>
      </c>
      <c r="C26" s="287">
        <v>96.877710074438909</v>
      </c>
      <c r="D26" s="288">
        <v>1.0507717275417796</v>
      </c>
      <c r="E26" s="288">
        <v>2.0715181980192838</v>
      </c>
      <c r="F26" s="288">
        <v>0</v>
      </c>
      <c r="G26" s="292">
        <v>100</v>
      </c>
      <c r="H26" s="288">
        <v>92.873357966325756</v>
      </c>
      <c r="I26" s="288">
        <v>4.4587179364307232</v>
      </c>
      <c r="J26" s="288">
        <v>2.6679240972434846</v>
      </c>
      <c r="K26" s="288">
        <v>0</v>
      </c>
      <c r="L26" s="292">
        <v>100</v>
      </c>
      <c r="M26" s="288">
        <v>79.564631733607655</v>
      </c>
      <c r="N26" s="288">
        <v>7.2189695536667333</v>
      </c>
      <c r="O26" s="288">
        <v>3.9603242661116305</v>
      </c>
      <c r="P26" s="288">
        <v>9.256074446613983</v>
      </c>
      <c r="Q26" s="292">
        <v>100</v>
      </c>
      <c r="R26" s="289">
        <v>72.394377227256939</v>
      </c>
      <c r="S26" s="43">
        <v>1143.3998343689607</v>
      </c>
      <c r="U26" s="351" t="s">
        <v>138</v>
      </c>
      <c r="V26" s="250"/>
      <c r="X26" s="522" t="s">
        <v>510</v>
      </c>
      <c r="Y26" s="510">
        <v>44.4</v>
      </c>
      <c r="Z26" s="511">
        <v>27.8</v>
      </c>
      <c r="AA26" s="511">
        <v>33.700000000000003</v>
      </c>
    </row>
    <row r="27" spans="2:27" x14ac:dyDescent="0.25">
      <c r="B27" s="17" t="s">
        <v>455</v>
      </c>
      <c r="C27" s="287">
        <v>96.017705343615063</v>
      </c>
      <c r="D27" s="288">
        <v>1.9320649319129155</v>
      </c>
      <c r="E27" s="288">
        <v>1.9712722789661234</v>
      </c>
      <c r="F27" s="288">
        <v>7.895744550589455E-2</v>
      </c>
      <c r="G27" s="292">
        <v>100</v>
      </c>
      <c r="H27" s="288">
        <v>95.240060231969878</v>
      </c>
      <c r="I27" s="288">
        <v>2.6728753880231699</v>
      </c>
      <c r="J27" s="288">
        <v>2.087064380006908</v>
      </c>
      <c r="K27" s="288">
        <v>0</v>
      </c>
      <c r="L27" s="292">
        <v>100</v>
      </c>
      <c r="M27" s="288">
        <v>67.917199039332274</v>
      </c>
      <c r="N27" s="288">
        <v>6.3412797310101841</v>
      </c>
      <c r="O27" s="288">
        <v>5.0177331951099138</v>
      </c>
      <c r="P27" s="288">
        <v>20.723788034547606</v>
      </c>
      <c r="Q27" s="292">
        <v>100</v>
      </c>
      <c r="R27" s="289">
        <v>63.383795565370633</v>
      </c>
      <c r="S27" s="43">
        <v>2014.3174889197637</v>
      </c>
      <c r="U27" s="352" t="s">
        <v>139</v>
      </c>
      <c r="V27" s="353"/>
      <c r="X27" s="522" t="s">
        <v>511</v>
      </c>
      <c r="Y27" s="515">
        <v>30.3</v>
      </c>
      <c r="Z27" s="515">
        <v>25</v>
      </c>
      <c r="AA27" s="515">
        <v>8.8000000000000007</v>
      </c>
    </row>
    <row r="28" spans="2:27" x14ac:dyDescent="0.25">
      <c r="B28" s="35" t="s">
        <v>456</v>
      </c>
      <c r="C28" s="287">
        <v>95.394472719957093</v>
      </c>
      <c r="D28" s="288">
        <v>0.353730140500568</v>
      </c>
      <c r="E28" s="288">
        <v>1.3733117314665542</v>
      </c>
      <c r="F28" s="288">
        <v>2.87848540807579</v>
      </c>
      <c r="G28" s="286">
        <v>100</v>
      </c>
      <c r="H28" s="288">
        <v>78.649017190867241</v>
      </c>
      <c r="I28" s="288">
        <v>6.8632444443082807</v>
      </c>
      <c r="J28" s="288">
        <v>13.990072875609124</v>
      </c>
      <c r="K28" s="288">
        <v>0.49766548921532616</v>
      </c>
      <c r="L28" s="286">
        <v>100</v>
      </c>
      <c r="M28" s="288">
        <v>65.849724142657521</v>
      </c>
      <c r="N28" s="288">
        <v>8.2328868907223303</v>
      </c>
      <c r="O28" s="288">
        <v>4.1879533328153435</v>
      </c>
      <c r="P28" s="288">
        <v>21.729435633804801</v>
      </c>
      <c r="Q28" s="286">
        <v>100</v>
      </c>
      <c r="R28" s="289">
        <v>48.804132846981091</v>
      </c>
      <c r="S28" s="43">
        <v>1016.5548593164127</v>
      </c>
      <c r="X28" s="522" t="s">
        <v>512</v>
      </c>
      <c r="Y28" s="515">
        <v>29.1</v>
      </c>
      <c r="Z28" s="516">
        <v>35.4</v>
      </c>
      <c r="AA28" s="516">
        <v>39.5</v>
      </c>
    </row>
    <row r="29" spans="2:27" x14ac:dyDescent="0.25">
      <c r="B29" s="35" t="s">
        <v>457</v>
      </c>
      <c r="C29" s="287">
        <v>96.387037663289348</v>
      </c>
      <c r="D29" s="288">
        <v>0.90978283083875311</v>
      </c>
      <c r="E29" s="288">
        <v>1.4029029447875474</v>
      </c>
      <c r="F29" s="288">
        <v>1.3002765610843823</v>
      </c>
      <c r="G29" s="286">
        <v>100</v>
      </c>
      <c r="H29" s="288">
        <v>82.347567096099326</v>
      </c>
      <c r="I29" s="288">
        <v>8.7343380851182921</v>
      </c>
      <c r="J29" s="288">
        <v>8.6672023472150954</v>
      </c>
      <c r="K29" s="288">
        <v>0.25089247156736633</v>
      </c>
      <c r="L29" s="286">
        <v>100</v>
      </c>
      <c r="M29" s="288">
        <v>64.957765899022277</v>
      </c>
      <c r="N29" s="288">
        <v>14.539057337876182</v>
      </c>
      <c r="O29" s="288">
        <v>4.88713962019078</v>
      </c>
      <c r="P29" s="288">
        <v>15.616037142910846</v>
      </c>
      <c r="Q29" s="286">
        <v>100</v>
      </c>
      <c r="R29" s="289">
        <v>53.503731369285106</v>
      </c>
      <c r="S29" s="43">
        <v>1454.0769983345424</v>
      </c>
      <c r="X29" s="522" t="s">
        <v>513</v>
      </c>
      <c r="Y29" s="516">
        <v>58.8</v>
      </c>
      <c r="Z29" s="516">
        <v>53.1</v>
      </c>
      <c r="AA29" s="516">
        <v>34.5</v>
      </c>
    </row>
    <row r="30" spans="2:27" x14ac:dyDescent="0.25">
      <c r="B30" s="35" t="s">
        <v>458</v>
      </c>
      <c r="C30" s="287">
        <v>97.292367151950145</v>
      </c>
      <c r="D30" s="288">
        <v>0.1422565668907054</v>
      </c>
      <c r="E30" s="288">
        <v>1.3308422825939614</v>
      </c>
      <c r="F30" s="288">
        <v>1.2345339985651811</v>
      </c>
      <c r="G30" s="286">
        <v>100</v>
      </c>
      <c r="H30" s="288">
        <v>52.362391895678549</v>
      </c>
      <c r="I30" s="288">
        <v>19.334942108407237</v>
      </c>
      <c r="J30" s="288">
        <v>14.523524462797271</v>
      </c>
      <c r="K30" s="288">
        <v>13.779141533116832</v>
      </c>
      <c r="L30" s="286">
        <v>100</v>
      </c>
      <c r="M30" s="288">
        <v>69.929388701031513</v>
      </c>
      <c r="N30" s="288">
        <v>19.169763655547921</v>
      </c>
      <c r="O30" s="288">
        <v>3.4511482290701547</v>
      </c>
      <c r="P30" s="288">
        <v>7.4496994143503343</v>
      </c>
      <c r="Q30" s="286">
        <v>100</v>
      </c>
      <c r="R30" s="289">
        <v>38.776306879493696</v>
      </c>
      <c r="S30" s="43">
        <v>1364.2582398343693</v>
      </c>
      <c r="X30" s="522" t="s">
        <v>514</v>
      </c>
      <c r="Y30" s="516">
        <v>54.3</v>
      </c>
      <c r="Z30" s="516">
        <v>55.7</v>
      </c>
      <c r="AA30" s="515">
        <v>29.6</v>
      </c>
    </row>
    <row r="31" spans="2:27" x14ac:dyDescent="0.25">
      <c r="B31" s="293" t="s">
        <v>459</v>
      </c>
      <c r="C31" s="294">
        <v>83.909010169433301</v>
      </c>
      <c r="D31" s="295">
        <v>0.54132044609085361</v>
      </c>
      <c r="E31" s="295">
        <v>1.4304805211664477</v>
      </c>
      <c r="F31" s="295">
        <v>14.119188863309462</v>
      </c>
      <c r="G31" s="296">
        <v>100</v>
      </c>
      <c r="H31" s="295">
        <v>41.907726917349123</v>
      </c>
      <c r="I31" s="295">
        <v>9.233606147764494</v>
      </c>
      <c r="J31" s="295">
        <v>18.160969746104122</v>
      </c>
      <c r="K31" s="295">
        <v>30.697697188782307</v>
      </c>
      <c r="L31" s="296">
        <v>100</v>
      </c>
      <c r="M31" s="295">
        <v>60.360302245703792</v>
      </c>
      <c r="N31" s="295">
        <v>12.775951658901116</v>
      </c>
      <c r="O31" s="295">
        <v>12.360030512490155</v>
      </c>
      <c r="P31" s="295">
        <v>14.503715582905011</v>
      </c>
      <c r="Q31" s="296">
        <v>100</v>
      </c>
      <c r="R31" s="297">
        <v>22.633738969641168</v>
      </c>
      <c r="S31" s="298">
        <v>1357.7111681929505</v>
      </c>
      <c r="X31" s="522" t="s">
        <v>212</v>
      </c>
      <c r="Y31" s="517">
        <v>96.35</v>
      </c>
      <c r="Z31" s="517">
        <v>96.49</v>
      </c>
      <c r="AA31" s="517">
        <v>79.38</v>
      </c>
    </row>
    <row r="32" spans="2:27" x14ac:dyDescent="0.25">
      <c r="X32" s="522" t="s">
        <v>515</v>
      </c>
      <c r="Y32" s="518">
        <v>58.27</v>
      </c>
      <c r="Z32" s="518">
        <v>61.36</v>
      </c>
      <c r="AA32" s="518">
        <v>51.41</v>
      </c>
    </row>
    <row r="33" spans="2:27" x14ac:dyDescent="0.25">
      <c r="B33" s="202" t="s">
        <v>517</v>
      </c>
      <c r="C33" s="201"/>
      <c r="D33" s="201"/>
      <c r="E33" s="201"/>
      <c r="F33" s="201"/>
      <c r="G33" s="201"/>
      <c r="H33" s="201"/>
      <c r="I33" s="201"/>
      <c r="J33" s="201"/>
      <c r="K33" s="201"/>
      <c r="L33" s="201"/>
      <c r="M33" s="201"/>
      <c r="N33" s="201"/>
      <c r="O33" s="201"/>
      <c r="P33" s="201"/>
      <c r="Q33" s="201"/>
      <c r="X33" s="522" t="s">
        <v>516</v>
      </c>
      <c r="Y33" s="519">
        <v>16.09</v>
      </c>
      <c r="Z33" s="519">
        <v>10.99</v>
      </c>
      <c r="AA33" s="519">
        <v>6.43</v>
      </c>
    </row>
    <row r="34" spans="2:27" x14ac:dyDescent="0.25">
      <c r="B34" s="765" t="s">
        <v>519</v>
      </c>
      <c r="C34" s="765"/>
      <c r="D34" s="765"/>
      <c r="E34" s="765"/>
      <c r="F34" s="765"/>
      <c r="G34" s="765"/>
      <c r="H34" s="765"/>
      <c r="I34" s="765"/>
      <c r="J34" s="765"/>
      <c r="K34" s="765"/>
      <c r="L34" s="765"/>
      <c r="M34" s="765"/>
      <c r="N34" s="765"/>
      <c r="O34" s="765"/>
      <c r="P34" s="765"/>
      <c r="Q34" s="765"/>
      <c r="R34" s="23"/>
      <c r="S34" s="23"/>
      <c r="T34" s="23"/>
      <c r="X34" s="522" t="s">
        <v>518</v>
      </c>
      <c r="Y34" s="519">
        <v>8.75</v>
      </c>
      <c r="Z34" s="519">
        <v>3.93</v>
      </c>
      <c r="AA34" s="519">
        <v>1.8</v>
      </c>
    </row>
    <row r="35" spans="2:27" x14ac:dyDescent="0.25">
      <c r="B35" s="766" t="s">
        <v>520</v>
      </c>
      <c r="C35" s="766"/>
      <c r="D35" s="766"/>
      <c r="E35" s="766"/>
      <c r="F35" s="766"/>
      <c r="G35" s="766"/>
      <c r="H35" s="766"/>
      <c r="I35" s="766"/>
      <c r="J35" s="766"/>
      <c r="K35" s="766"/>
      <c r="L35" s="766"/>
      <c r="M35" s="766"/>
      <c r="N35" s="766"/>
      <c r="O35" s="766"/>
      <c r="P35" s="766"/>
      <c r="Q35" s="766"/>
      <c r="R35" s="23"/>
      <c r="S35" s="23"/>
      <c r="T35" s="23"/>
      <c r="X35" s="523"/>
      <c r="Y35" s="520"/>
      <c r="Z35" s="520"/>
      <c r="AA35" s="521"/>
    </row>
    <row r="36" spans="2:27" x14ac:dyDescent="0.25">
      <c r="B36" s="745"/>
      <c r="C36" s="746" t="s">
        <v>331</v>
      </c>
      <c r="D36" s="747" t="s">
        <v>105</v>
      </c>
      <c r="E36" s="747"/>
      <c r="F36" s="748"/>
      <c r="G36" s="750"/>
      <c r="H36" s="747" t="s">
        <v>194</v>
      </c>
      <c r="I36" s="747"/>
      <c r="J36" s="747"/>
      <c r="K36" s="747"/>
      <c r="L36" s="747"/>
      <c r="M36" s="747"/>
      <c r="N36" s="747"/>
      <c r="O36" s="747"/>
      <c r="P36" s="747"/>
      <c r="Q36" s="747"/>
      <c r="R36" s="23"/>
      <c r="S36" s="23"/>
      <c r="T36" s="23"/>
      <c r="X36" s="522" t="s">
        <v>521</v>
      </c>
      <c r="Y36" s="509" t="s">
        <v>522</v>
      </c>
      <c r="Z36" s="509"/>
      <c r="AA36" s="509"/>
    </row>
    <row r="37" spans="2:27" x14ac:dyDescent="0.25">
      <c r="B37" s="745"/>
      <c r="C37" s="746"/>
      <c r="D37" s="327" t="s">
        <v>109</v>
      </c>
      <c r="E37" s="327" t="s">
        <v>448</v>
      </c>
      <c r="F37" s="327" t="s">
        <v>466</v>
      </c>
      <c r="G37" s="750"/>
      <c r="H37" s="327" t="s">
        <v>525</v>
      </c>
      <c r="I37" s="327" t="s">
        <v>240</v>
      </c>
      <c r="J37" s="327" t="s">
        <v>526</v>
      </c>
      <c r="K37" s="327" t="s">
        <v>245</v>
      </c>
      <c r="L37" s="327" t="s">
        <v>248</v>
      </c>
      <c r="M37" s="327" t="s">
        <v>251</v>
      </c>
      <c r="N37" s="327" t="s">
        <v>254</v>
      </c>
      <c r="O37" s="327" t="s">
        <v>257</v>
      </c>
      <c r="P37" s="327" t="s">
        <v>258</v>
      </c>
      <c r="Q37" s="327" t="s">
        <v>527</v>
      </c>
      <c r="R37" s="23"/>
      <c r="S37" s="23"/>
      <c r="T37" s="23"/>
      <c r="X37" s="522" t="s">
        <v>523</v>
      </c>
      <c r="Y37" s="510" t="s">
        <v>524</v>
      </c>
      <c r="Z37" s="510"/>
      <c r="AA37" s="510"/>
    </row>
    <row r="38" spans="2:27" ht="13.5" customHeight="1" x14ac:dyDescent="0.25">
      <c r="B38" s="221" t="s">
        <v>331</v>
      </c>
      <c r="C38" s="24">
        <v>100</v>
      </c>
      <c r="D38" s="24">
        <v>100</v>
      </c>
      <c r="E38" s="24">
        <v>100</v>
      </c>
      <c r="F38" s="24">
        <v>100</v>
      </c>
      <c r="G38" s="223"/>
      <c r="H38" s="24">
        <v>100</v>
      </c>
      <c r="I38" s="24">
        <v>100</v>
      </c>
      <c r="J38" s="24">
        <v>100</v>
      </c>
      <c r="K38" s="24">
        <v>100</v>
      </c>
      <c r="L38" s="24">
        <v>100</v>
      </c>
      <c r="M38" s="24">
        <v>100</v>
      </c>
      <c r="N38" s="24">
        <v>100</v>
      </c>
      <c r="O38" s="24">
        <v>100</v>
      </c>
      <c r="P38" s="24">
        <v>100</v>
      </c>
      <c r="Q38" s="24">
        <v>100</v>
      </c>
      <c r="R38" s="23"/>
      <c r="S38" s="23"/>
      <c r="T38" s="23"/>
      <c r="X38" s="522" t="s">
        <v>528</v>
      </c>
      <c r="Y38" s="511" t="s">
        <v>529</v>
      </c>
      <c r="Z38" s="511"/>
      <c r="AA38" s="511"/>
    </row>
    <row r="39" spans="2:27" ht="13.5" customHeight="1" x14ac:dyDescent="0.25">
      <c r="B39" s="222" t="s">
        <v>296</v>
      </c>
      <c r="C39" s="25"/>
      <c r="D39" s="25"/>
      <c r="E39" s="25"/>
      <c r="F39" s="25"/>
      <c r="G39" s="224"/>
      <c r="H39" s="25"/>
      <c r="I39" s="25"/>
      <c r="J39" s="25"/>
      <c r="K39" s="25"/>
      <c r="L39" s="25"/>
      <c r="M39" s="25"/>
      <c r="N39" s="25"/>
      <c r="O39" s="25"/>
      <c r="P39" s="25"/>
      <c r="Q39" s="25"/>
      <c r="R39" s="23"/>
      <c r="S39" s="23"/>
      <c r="T39" s="23"/>
      <c r="X39" s="370" t="s">
        <v>138</v>
      </c>
      <c r="Y39" s="250"/>
      <c r="Z39" s="250"/>
      <c r="AA39" s="250"/>
    </row>
    <row r="40" spans="2:27" ht="13.5" customHeight="1" x14ac:dyDescent="0.25">
      <c r="B40" s="214" t="s">
        <v>531</v>
      </c>
      <c r="C40" s="26">
        <v>94.198102339438591</v>
      </c>
      <c r="D40" s="27">
        <v>98.832484902860429</v>
      </c>
      <c r="E40" s="27">
        <v>91.774556656347443</v>
      </c>
      <c r="F40" s="28">
        <v>56.223274054982653</v>
      </c>
      <c r="G40" s="225"/>
      <c r="H40" s="27">
        <v>99.218882637872468</v>
      </c>
      <c r="I40" s="27">
        <v>98.489016153234019</v>
      </c>
      <c r="J40" s="27">
        <v>98.174992734397776</v>
      </c>
      <c r="K40" s="27">
        <v>96.977934798033331</v>
      </c>
      <c r="L40" s="27">
        <v>98.566847630081909</v>
      </c>
      <c r="M40" s="27">
        <v>96.854713535098639</v>
      </c>
      <c r="N40" s="27">
        <v>80.777388550547641</v>
      </c>
      <c r="O40" s="27">
        <v>85.199214516939264</v>
      </c>
      <c r="P40" s="27">
        <v>85.318339008997498</v>
      </c>
      <c r="Q40" s="29">
        <v>30.861913944947293</v>
      </c>
      <c r="R40" s="23"/>
      <c r="S40" s="23"/>
      <c r="T40" s="23"/>
      <c r="X40" s="370" t="s">
        <v>530</v>
      </c>
      <c r="Y40" s="250"/>
      <c r="Z40" s="250"/>
      <c r="AA40" s="250"/>
    </row>
    <row r="41" spans="2:27" ht="13.5" customHeight="1" x14ac:dyDescent="0.25">
      <c r="B41" s="214" t="s">
        <v>532</v>
      </c>
      <c r="C41" s="26">
        <v>3.2912268887434961</v>
      </c>
      <c r="D41" s="27">
        <v>0.21514771723376583</v>
      </c>
      <c r="E41" s="27">
        <v>4.1640862188856831</v>
      </c>
      <c r="F41" s="28">
        <v>30.069625208918431</v>
      </c>
      <c r="G41" s="225"/>
      <c r="H41" s="27">
        <v>0</v>
      </c>
      <c r="I41" s="27">
        <v>0.42698083834044515</v>
      </c>
      <c r="J41" s="27">
        <v>0.60018751384765268</v>
      </c>
      <c r="K41" s="27">
        <v>0</v>
      </c>
      <c r="L41" s="27">
        <v>0.52910415448664716</v>
      </c>
      <c r="M41" s="27">
        <v>1.4870887480556227</v>
      </c>
      <c r="N41" s="27">
        <v>12.012237474718034</v>
      </c>
      <c r="O41" s="27">
        <v>6.4406571881840806</v>
      </c>
      <c r="P41" s="27">
        <v>5.2223782196651518</v>
      </c>
      <c r="Q41" s="29">
        <v>51.728280366878145</v>
      </c>
      <c r="R41" s="23"/>
      <c r="S41" s="23"/>
      <c r="T41" s="23"/>
      <c r="X41" s="370" t="s">
        <v>391</v>
      </c>
      <c r="Y41" s="250"/>
      <c r="Z41" s="250"/>
      <c r="AA41" s="250"/>
    </row>
    <row r="42" spans="2:27" ht="13.5" customHeight="1" x14ac:dyDescent="0.25">
      <c r="B42" s="214" t="s">
        <v>533</v>
      </c>
      <c r="C42" s="26">
        <v>2.4702410124699337</v>
      </c>
      <c r="D42" s="27">
        <v>0.90241464864138221</v>
      </c>
      <c r="E42" s="27">
        <v>4.0435013271933817</v>
      </c>
      <c r="F42" s="28">
        <v>13.707100736098718</v>
      </c>
      <c r="G42" s="225"/>
      <c r="H42" s="27">
        <v>0.78111736212751293</v>
      </c>
      <c r="I42" s="27">
        <v>0.94772377075506231</v>
      </c>
      <c r="J42" s="27">
        <v>1.2248197517545674</v>
      </c>
      <c r="K42" s="27">
        <v>3.0220652019666594</v>
      </c>
      <c r="L42" s="27">
        <v>0.82782981164034009</v>
      </c>
      <c r="M42" s="27">
        <v>1.6581977168456801</v>
      </c>
      <c r="N42" s="27">
        <v>7.2103739747345585</v>
      </c>
      <c r="O42" s="27">
        <v>8.3601282948767857</v>
      </c>
      <c r="P42" s="27">
        <v>9.4592827713372376</v>
      </c>
      <c r="Q42" s="29">
        <v>17.409805688174369</v>
      </c>
      <c r="R42" s="23"/>
      <c r="S42" s="23"/>
      <c r="T42" s="23"/>
    </row>
    <row r="43" spans="2:27" ht="13.5" customHeight="1" x14ac:dyDescent="0.25">
      <c r="B43" s="268" t="s">
        <v>534</v>
      </c>
      <c r="C43" s="269">
        <v>4.0429759347927738E-2</v>
      </c>
      <c r="D43" s="270">
        <v>4.9952731264473575E-2</v>
      </c>
      <c r="E43" s="270">
        <v>1.7855797573436163E-2</v>
      </c>
      <c r="F43" s="271">
        <v>0</v>
      </c>
      <c r="G43" s="272"/>
      <c r="H43" s="270">
        <v>0</v>
      </c>
      <c r="I43" s="270">
        <v>0.13627923767034014</v>
      </c>
      <c r="J43" s="270">
        <v>0</v>
      </c>
      <c r="K43" s="270">
        <v>0</v>
      </c>
      <c r="L43" s="270">
        <v>7.6218403791111847E-2</v>
      </c>
      <c r="M43" s="270">
        <v>0</v>
      </c>
      <c r="N43" s="270">
        <v>0</v>
      </c>
      <c r="O43" s="270">
        <v>0</v>
      </c>
      <c r="P43" s="270">
        <v>0</v>
      </c>
      <c r="Q43" s="273">
        <v>0</v>
      </c>
      <c r="R43" s="23"/>
      <c r="S43" s="23"/>
      <c r="T43" s="23"/>
    </row>
    <row r="44" spans="2:27" ht="13.5" customHeight="1" x14ac:dyDescent="0.25">
      <c r="B44" s="214"/>
      <c r="C44" s="278"/>
      <c r="D44" s="279"/>
      <c r="E44" s="279"/>
      <c r="F44" s="280"/>
      <c r="G44" s="225"/>
      <c r="H44" s="279"/>
      <c r="I44" s="279"/>
      <c r="J44" s="279"/>
      <c r="K44" s="279"/>
      <c r="L44" s="279"/>
      <c r="M44" s="279"/>
      <c r="N44" s="279"/>
      <c r="O44" s="279"/>
      <c r="P44" s="279"/>
      <c r="Q44" s="281"/>
      <c r="R44" s="23"/>
      <c r="S44" s="23"/>
      <c r="T44" s="23"/>
    </row>
    <row r="45" spans="2:27" ht="32.25" customHeight="1" x14ac:dyDescent="0.25">
      <c r="B45" s="19" t="s">
        <v>535</v>
      </c>
      <c r="C45" s="274">
        <v>97.357098231543532</v>
      </c>
      <c r="D45" s="275">
        <v>98.933186741806196</v>
      </c>
      <c r="E45" s="275">
        <v>95.916375498644712</v>
      </c>
      <c r="F45" s="276">
        <v>87.259214442537484</v>
      </c>
      <c r="G45" s="21"/>
      <c r="H45" s="275">
        <v>98.966382333695918</v>
      </c>
      <c r="I45" s="275">
        <v>98.805369274848687</v>
      </c>
      <c r="J45" s="275">
        <v>99.282602839222676</v>
      </c>
      <c r="K45" s="275">
        <v>98.976833666098003</v>
      </c>
      <c r="L45" s="275">
        <v>99.327011461791102</v>
      </c>
      <c r="M45" s="275">
        <v>98.609760664130846</v>
      </c>
      <c r="N45" s="275">
        <v>94.552623647600782</v>
      </c>
      <c r="O45" s="275">
        <v>90.97979329060702</v>
      </c>
      <c r="P45" s="275">
        <v>91.496201843576884</v>
      </c>
      <c r="Q45" s="277">
        <v>83.001795700349618</v>
      </c>
      <c r="R45" s="23"/>
      <c r="S45" s="23"/>
      <c r="T45" s="23"/>
    </row>
    <row r="46" spans="2:27" ht="22.5" x14ac:dyDescent="0.25">
      <c r="B46" s="19" t="s">
        <v>536</v>
      </c>
      <c r="C46" s="208">
        <v>30512.44236311561</v>
      </c>
      <c r="D46" s="20">
        <v>22382.738415259431</v>
      </c>
      <c r="E46" s="20">
        <v>5407.7345398289344</v>
      </c>
      <c r="F46" s="209">
        <v>2721.9694080273239</v>
      </c>
      <c r="G46" s="21"/>
      <c r="H46" s="213">
        <v>11483.45483817843</v>
      </c>
      <c r="I46" s="20">
        <v>8678.8489045563729</v>
      </c>
      <c r="J46" s="20">
        <v>1785.0750126332287</v>
      </c>
      <c r="K46" s="20">
        <v>214.74501878065138</v>
      </c>
      <c r="L46" s="20">
        <v>1143.3998343689607</v>
      </c>
      <c r="M46" s="20">
        <v>2014.3174889197637</v>
      </c>
      <c r="N46" s="20">
        <v>1016.5548593164127</v>
      </c>
      <c r="O46" s="20">
        <v>1454.0769983345424</v>
      </c>
      <c r="P46" s="20">
        <v>1364.2582398343693</v>
      </c>
      <c r="Q46" s="22">
        <v>1357.7111681929505</v>
      </c>
      <c r="R46" s="23"/>
      <c r="S46" s="23"/>
      <c r="T46" s="23"/>
    </row>
    <row r="47" spans="2:27" ht="27" customHeight="1" x14ac:dyDescent="0.25">
      <c r="K47" s="23"/>
      <c r="L47" s="23"/>
      <c r="M47" s="23"/>
      <c r="N47" s="23"/>
      <c r="O47" s="23"/>
      <c r="P47" s="23"/>
      <c r="Q47" s="23"/>
      <c r="R47" s="23"/>
      <c r="S47" s="23"/>
      <c r="T47" s="23"/>
    </row>
    <row r="48" spans="2:27" x14ac:dyDescent="0.25">
      <c r="B48" s="226" t="s">
        <v>537</v>
      </c>
      <c r="C48" s="226"/>
      <c r="D48" s="226"/>
      <c r="E48" s="226"/>
      <c r="F48" s="201"/>
      <c r="G48" s="201"/>
      <c r="H48" s="201"/>
      <c r="I48" s="201"/>
      <c r="J48" s="201"/>
      <c r="K48" s="201"/>
      <c r="L48" s="201"/>
      <c r="M48" s="201"/>
      <c r="N48" s="201"/>
      <c r="O48" s="201"/>
      <c r="P48" s="201"/>
      <c r="Q48" s="201"/>
    </row>
    <row r="49" spans="2:27" x14ac:dyDescent="0.25">
      <c r="B49" s="765" t="s">
        <v>519</v>
      </c>
      <c r="C49" s="765"/>
      <c r="D49" s="765"/>
      <c r="E49" s="765"/>
      <c r="F49" s="765"/>
      <c r="G49" s="765"/>
      <c r="H49" s="765"/>
      <c r="I49" s="765"/>
      <c r="J49" s="765"/>
      <c r="K49" s="765"/>
      <c r="L49" s="765"/>
      <c r="M49" s="765"/>
      <c r="N49" s="765"/>
      <c r="O49" s="765"/>
      <c r="P49" s="765"/>
      <c r="Q49" s="765"/>
    </row>
    <row r="50" spans="2:27" ht="30.75" customHeight="1" x14ac:dyDescent="0.25">
      <c r="B50" s="766" t="s">
        <v>520</v>
      </c>
      <c r="C50" s="766"/>
      <c r="D50" s="766"/>
      <c r="E50" s="766"/>
      <c r="F50" s="766"/>
      <c r="G50" s="766"/>
      <c r="H50" s="766"/>
      <c r="I50" s="766"/>
      <c r="J50" s="766"/>
      <c r="K50" s="766"/>
      <c r="L50" s="766"/>
      <c r="M50" s="766"/>
      <c r="N50" s="766"/>
      <c r="O50" s="766"/>
      <c r="P50" s="766"/>
      <c r="Q50" s="766"/>
    </row>
    <row r="51" spans="2:27" x14ac:dyDescent="0.25">
      <c r="B51" s="745"/>
      <c r="C51" s="746" t="s">
        <v>331</v>
      </c>
      <c r="D51" s="747" t="s">
        <v>105</v>
      </c>
      <c r="E51" s="747"/>
      <c r="F51" s="748"/>
      <c r="G51" s="749"/>
      <c r="H51" s="747" t="s">
        <v>194</v>
      </c>
      <c r="I51" s="747"/>
      <c r="J51" s="747"/>
      <c r="K51" s="747"/>
      <c r="L51" s="747"/>
      <c r="M51" s="747"/>
      <c r="N51" s="747"/>
      <c r="O51" s="747"/>
      <c r="P51" s="747"/>
      <c r="Q51" s="747"/>
    </row>
    <row r="52" spans="2:27" ht="15.75" customHeight="1" x14ac:dyDescent="0.25">
      <c r="B52" s="745"/>
      <c r="C52" s="746"/>
      <c r="D52" s="327" t="s">
        <v>109</v>
      </c>
      <c r="E52" s="327" t="s">
        <v>448</v>
      </c>
      <c r="F52" s="327" t="s">
        <v>466</v>
      </c>
      <c r="G52" s="750"/>
      <c r="H52" s="327" t="s">
        <v>525</v>
      </c>
      <c r="I52" s="327" t="s">
        <v>240</v>
      </c>
      <c r="J52" s="327" t="s">
        <v>526</v>
      </c>
      <c r="K52" s="327" t="s">
        <v>245</v>
      </c>
      <c r="L52" s="327" t="s">
        <v>248</v>
      </c>
      <c r="M52" s="327" t="s">
        <v>251</v>
      </c>
      <c r="N52" s="327" t="s">
        <v>254</v>
      </c>
      <c r="O52" s="327" t="s">
        <v>257</v>
      </c>
      <c r="P52" s="327" t="s">
        <v>258</v>
      </c>
      <c r="Q52" s="327" t="s">
        <v>527</v>
      </c>
    </row>
    <row r="53" spans="2:27" x14ac:dyDescent="0.25">
      <c r="B53" s="12" t="s">
        <v>538</v>
      </c>
      <c r="C53" s="203"/>
      <c r="D53" s="14"/>
      <c r="E53" s="14"/>
      <c r="F53" s="204"/>
      <c r="G53" s="14"/>
      <c r="H53" s="210"/>
      <c r="I53" s="14"/>
      <c r="J53" s="14"/>
      <c r="K53" s="14"/>
      <c r="L53" s="14"/>
      <c r="M53" s="211"/>
      <c r="N53" s="211"/>
      <c r="O53" s="211"/>
      <c r="P53" s="211"/>
      <c r="Q53" s="15"/>
    </row>
    <row r="54" spans="2:27" x14ac:dyDescent="0.25">
      <c r="B54" s="13" t="s">
        <v>539</v>
      </c>
      <c r="C54" s="205">
        <v>52.109223743087718</v>
      </c>
      <c r="D54" s="206">
        <v>57.725089920546679</v>
      </c>
      <c r="E54" s="206">
        <v>41.607384793720989</v>
      </c>
      <c r="F54" s="207">
        <v>22.260442819398222</v>
      </c>
      <c r="G54" s="14"/>
      <c r="H54" s="212">
        <v>63.134391765000188</v>
      </c>
      <c r="I54" s="206">
        <v>51.800068541703425</v>
      </c>
      <c r="J54" s="206">
        <v>50.283107283120799</v>
      </c>
      <c r="K54" s="206">
        <v>42.472675292814763</v>
      </c>
      <c r="L54" s="206">
        <v>45.982312802453954</v>
      </c>
      <c r="M54" s="206">
        <v>49.646735771823721</v>
      </c>
      <c r="N54" s="206">
        <v>30.341631668615065</v>
      </c>
      <c r="O54" s="206">
        <v>37.129369052678008</v>
      </c>
      <c r="P54" s="206">
        <v>22.944917490657431</v>
      </c>
      <c r="Q54" s="16">
        <v>21.663805257274202</v>
      </c>
    </row>
    <row r="55" spans="2:27" x14ac:dyDescent="0.25">
      <c r="B55" s="13" t="s">
        <v>533</v>
      </c>
      <c r="C55" s="205">
        <v>47.709295365225699</v>
      </c>
      <c r="D55" s="206">
        <v>42.122488509262787</v>
      </c>
      <c r="E55" s="206">
        <v>58.164710509482489</v>
      </c>
      <c r="F55" s="207">
        <v>77.386700783912289</v>
      </c>
      <c r="G55" s="14"/>
      <c r="H55" s="212">
        <v>36.596978232557412</v>
      </c>
      <c r="I55" s="206">
        <v>48.168401044051151</v>
      </c>
      <c r="J55" s="206">
        <v>49.684065216297746</v>
      </c>
      <c r="K55" s="206">
        <v>57.527324707185215</v>
      </c>
      <c r="L55" s="206">
        <v>53.738762820579979</v>
      </c>
      <c r="M55" s="206">
        <v>49.987836240343903</v>
      </c>
      <c r="N55" s="206">
        <v>69.658368331385176</v>
      </c>
      <c r="O55" s="206">
        <v>62.870630947322113</v>
      </c>
      <c r="P55" s="206">
        <v>76.29742212199308</v>
      </c>
      <c r="Q55" s="16">
        <v>78.336194742725766</v>
      </c>
    </row>
    <row r="56" spans="2:27" x14ac:dyDescent="0.25">
      <c r="B56" s="13" t="s">
        <v>534</v>
      </c>
      <c r="C56" s="205">
        <v>0.18148089168575171</v>
      </c>
      <c r="D56" s="206">
        <v>0.15242157018978306</v>
      </c>
      <c r="E56" s="206">
        <v>0.22790469679680489</v>
      </c>
      <c r="F56" s="207">
        <v>0.35285639668923519</v>
      </c>
      <c r="G56" s="14"/>
      <c r="H56" s="212">
        <v>0.26863000244199181</v>
      </c>
      <c r="I56" s="206">
        <v>3.1530414245842131E-2</v>
      </c>
      <c r="J56" s="206">
        <v>3.2827500581250418E-2</v>
      </c>
      <c r="K56" s="206">
        <v>0</v>
      </c>
      <c r="L56" s="206">
        <v>0.27892437696612649</v>
      </c>
      <c r="M56" s="206">
        <v>0.36542798783230723</v>
      </c>
      <c r="N56" s="206">
        <v>0</v>
      </c>
      <c r="O56" s="206">
        <v>0</v>
      </c>
      <c r="P56" s="206">
        <v>0.75766038734944163</v>
      </c>
      <c r="Q56" s="16">
        <v>0</v>
      </c>
    </row>
    <row r="57" spans="2:27" ht="22.5" x14ac:dyDescent="0.25">
      <c r="B57" s="214" t="s">
        <v>428</v>
      </c>
      <c r="C57" s="215">
        <v>30512.44236311561</v>
      </c>
      <c r="D57" s="216">
        <v>22382.738415259431</v>
      </c>
      <c r="E57" s="216">
        <v>5407.7345398289344</v>
      </c>
      <c r="F57" s="217">
        <v>2721.9694080273239</v>
      </c>
      <c r="G57" s="218"/>
      <c r="H57" s="219">
        <v>11483.45483817843</v>
      </c>
      <c r="I57" s="216">
        <v>8678.8489045563729</v>
      </c>
      <c r="J57" s="216">
        <v>1785.0750126332287</v>
      </c>
      <c r="K57" s="216">
        <v>214.74501878065138</v>
      </c>
      <c r="L57" s="216">
        <v>1143.3998343689607</v>
      </c>
      <c r="M57" s="216">
        <v>2014.3174889197637</v>
      </c>
      <c r="N57" s="216">
        <v>1016.5548593164127</v>
      </c>
      <c r="O57" s="216">
        <v>1454.0769983345424</v>
      </c>
      <c r="P57" s="216">
        <v>1364.2582398343693</v>
      </c>
      <c r="Q57" s="220">
        <v>1357.7111681929505</v>
      </c>
    </row>
    <row r="58" spans="2:27" x14ac:dyDescent="0.25">
      <c r="B58" s="31"/>
      <c r="C58" s="56"/>
      <c r="D58" s="30"/>
      <c r="E58" s="30"/>
      <c r="F58" s="57"/>
      <c r="G58" s="18"/>
      <c r="H58" s="30"/>
      <c r="I58" s="30"/>
      <c r="J58" s="30"/>
      <c r="K58" s="30"/>
      <c r="L58" s="30"/>
      <c r="M58" s="30"/>
      <c r="N58" s="30"/>
      <c r="O58" s="30"/>
      <c r="P58" s="30"/>
      <c r="Q58" s="58"/>
    </row>
    <row r="60" spans="2:27" x14ac:dyDescent="0.25">
      <c r="B60" s="724" t="s">
        <v>540</v>
      </c>
      <c r="C60" s="725"/>
      <c r="D60" s="725"/>
      <c r="E60" s="725"/>
      <c r="F60" s="725"/>
      <c r="G60" s="725"/>
      <c r="H60" s="725"/>
      <c r="I60" s="725"/>
      <c r="K60" s="724" t="s">
        <v>540</v>
      </c>
      <c r="L60" s="725"/>
      <c r="M60" s="725"/>
      <c r="N60" s="725"/>
      <c r="O60" s="725"/>
      <c r="P60" s="725"/>
      <c r="Q60" s="725"/>
      <c r="R60" s="725"/>
      <c r="T60" s="724" t="s">
        <v>540</v>
      </c>
      <c r="U60" s="725"/>
      <c r="V60" s="725"/>
      <c r="W60" s="725"/>
      <c r="X60" s="725"/>
      <c r="Y60" s="725"/>
      <c r="Z60" s="725"/>
      <c r="AA60" s="725"/>
    </row>
    <row r="61" spans="2:27" x14ac:dyDescent="0.25">
      <c r="B61" s="754" t="s">
        <v>541</v>
      </c>
      <c r="C61" s="755"/>
      <c r="D61" s="755"/>
      <c r="E61" s="755"/>
      <c r="F61" s="755"/>
      <c r="G61" s="755"/>
      <c r="H61" s="755"/>
      <c r="I61" s="756"/>
      <c r="K61" s="754" t="s">
        <v>542</v>
      </c>
      <c r="L61" s="755"/>
      <c r="M61" s="755"/>
      <c r="N61" s="755"/>
      <c r="O61" s="755"/>
      <c r="P61" s="755"/>
      <c r="Q61" s="755"/>
      <c r="R61" s="756"/>
      <c r="T61" s="726" t="s">
        <v>543</v>
      </c>
      <c r="U61" s="727"/>
      <c r="V61" s="727"/>
      <c r="W61" s="727"/>
      <c r="X61" s="727"/>
      <c r="Y61" s="727"/>
      <c r="Z61" s="727"/>
      <c r="AA61" s="728"/>
    </row>
    <row r="62" spans="2:27" ht="33.75" customHeight="1" x14ac:dyDescent="0.25">
      <c r="B62" s="751" t="s">
        <v>544</v>
      </c>
      <c r="C62" s="752"/>
      <c r="D62" s="752"/>
      <c r="E62" s="752"/>
      <c r="F62" s="752"/>
      <c r="G62" s="752"/>
      <c r="H62" s="752"/>
      <c r="I62" s="753"/>
      <c r="K62" s="751" t="s">
        <v>545</v>
      </c>
      <c r="L62" s="752"/>
      <c r="M62" s="752"/>
      <c r="N62" s="752"/>
      <c r="O62" s="752"/>
      <c r="P62" s="752"/>
      <c r="Q62" s="752"/>
      <c r="R62" s="753"/>
      <c r="T62" s="729" t="s">
        <v>546</v>
      </c>
      <c r="U62" s="730"/>
      <c r="V62" s="730"/>
      <c r="W62" s="730"/>
      <c r="X62" s="730"/>
      <c r="Y62" s="730"/>
      <c r="Z62" s="730"/>
      <c r="AA62" s="731"/>
    </row>
    <row r="63" spans="2:27" ht="33" customHeight="1" x14ac:dyDescent="0.25">
      <c r="B63" s="757"/>
      <c r="C63" s="759" t="s">
        <v>547</v>
      </c>
      <c r="D63" s="759" t="s">
        <v>548</v>
      </c>
      <c r="E63" s="760"/>
      <c r="F63" s="760"/>
      <c r="G63" s="760"/>
      <c r="H63" s="760"/>
      <c r="I63" s="738" t="s">
        <v>549</v>
      </c>
      <c r="K63" s="757"/>
      <c r="L63" s="759" t="s">
        <v>547</v>
      </c>
      <c r="M63" s="759" t="s">
        <v>550</v>
      </c>
      <c r="N63" s="760"/>
      <c r="O63" s="760"/>
      <c r="P63" s="760"/>
      <c r="Q63" s="760"/>
      <c r="R63" s="738" t="s">
        <v>551</v>
      </c>
      <c r="T63" s="328"/>
      <c r="U63" s="330" t="s">
        <v>547</v>
      </c>
      <c r="V63" s="330" t="s">
        <v>552</v>
      </c>
      <c r="W63" s="301" t="s">
        <v>553</v>
      </c>
      <c r="X63" s="301"/>
      <c r="Y63" s="301"/>
      <c r="Z63" s="301"/>
      <c r="AA63" s="331" t="s">
        <v>554</v>
      </c>
    </row>
    <row r="64" spans="2:27" ht="15.75" customHeight="1" x14ac:dyDescent="0.25">
      <c r="B64" s="758"/>
      <c r="C64" s="742"/>
      <c r="D64" s="742"/>
      <c r="E64" s="742" t="s">
        <v>555</v>
      </c>
      <c r="F64" s="742" t="s">
        <v>556</v>
      </c>
      <c r="G64" s="742" t="s">
        <v>557</v>
      </c>
      <c r="H64" s="742" t="s">
        <v>31</v>
      </c>
      <c r="I64" s="739"/>
      <c r="K64" s="758"/>
      <c r="L64" s="742"/>
      <c r="M64" s="742"/>
      <c r="N64" s="742" t="s">
        <v>555</v>
      </c>
      <c r="O64" s="742" t="s">
        <v>556</v>
      </c>
      <c r="P64" s="742" t="s">
        <v>557</v>
      </c>
      <c r="Q64" s="742" t="s">
        <v>31</v>
      </c>
      <c r="R64" s="739"/>
      <c r="T64" s="329"/>
      <c r="U64" s="325"/>
      <c r="V64" s="325"/>
      <c r="W64" s="325" t="s">
        <v>555</v>
      </c>
      <c r="X64" s="325" t="s">
        <v>558</v>
      </c>
      <c r="Y64" s="325" t="s">
        <v>557</v>
      </c>
      <c r="Z64" s="325" t="s">
        <v>31</v>
      </c>
      <c r="AA64" s="332"/>
    </row>
    <row r="65" spans="2:27" ht="30" customHeight="1" x14ac:dyDescent="0.25">
      <c r="B65" s="758"/>
      <c r="C65" s="742"/>
      <c r="D65" s="742"/>
      <c r="E65" s="742"/>
      <c r="F65" s="742"/>
      <c r="G65" s="742"/>
      <c r="H65" s="742"/>
      <c r="I65" s="739"/>
      <c r="K65" s="758"/>
      <c r="L65" s="742"/>
      <c r="M65" s="742"/>
      <c r="N65" s="742"/>
      <c r="O65" s="742"/>
      <c r="P65" s="742"/>
      <c r="Q65" s="742"/>
      <c r="R65" s="739"/>
      <c r="T65" s="329"/>
      <c r="U65" s="325"/>
      <c r="V65" s="325"/>
      <c r="W65" s="325"/>
      <c r="X65" s="325"/>
      <c r="Y65" s="325"/>
      <c r="Z65" s="325"/>
      <c r="AA65" s="332"/>
    </row>
    <row r="66" spans="2:27" x14ac:dyDescent="0.25">
      <c r="B66" s="32" t="s">
        <v>331</v>
      </c>
      <c r="C66" s="159">
        <v>77.045911857115911</v>
      </c>
      <c r="D66" s="160">
        <v>6999.5676267307153</v>
      </c>
      <c r="E66" s="161">
        <v>42.119040163421587</v>
      </c>
      <c r="F66" s="161">
        <v>37.579680348475023</v>
      </c>
      <c r="G66" s="161">
        <v>19.582367931272227</v>
      </c>
      <c r="H66" s="162">
        <v>1.0889602488692303</v>
      </c>
      <c r="I66" s="44">
        <v>5392.8807040702395</v>
      </c>
      <c r="K66" s="32" t="s">
        <v>331</v>
      </c>
      <c r="L66" s="174">
        <v>63.567678430895249</v>
      </c>
      <c r="M66" s="175">
        <v>2828.0000000000041</v>
      </c>
      <c r="N66" s="176">
        <v>57.156141402404572</v>
      </c>
      <c r="O66" s="176">
        <v>22.864429315343848</v>
      </c>
      <c r="P66" s="176">
        <v>20.191802511944953</v>
      </c>
      <c r="Q66" s="177">
        <v>0.74195969380264581</v>
      </c>
      <c r="R66" s="51">
        <v>1797.6939460257192</v>
      </c>
      <c r="T66" s="32" t="s">
        <v>331</v>
      </c>
      <c r="U66" s="59">
        <v>87.580700048761614</v>
      </c>
      <c r="V66" s="60">
        <v>4234.0000000000737</v>
      </c>
      <c r="W66" s="61">
        <v>27.167778336685824</v>
      </c>
      <c r="X66" s="61">
        <v>59.218761165128456</v>
      </c>
      <c r="Y66" s="61">
        <v>12.465144835017867</v>
      </c>
      <c r="Z66" s="62">
        <v>2.0113906646651607</v>
      </c>
      <c r="AA66" s="63">
        <v>3708.1668400646117</v>
      </c>
    </row>
    <row r="67" spans="2:27" x14ac:dyDescent="0.25">
      <c r="B67" s="45" t="s">
        <v>105</v>
      </c>
      <c r="C67" s="163"/>
      <c r="D67" s="163"/>
      <c r="E67" s="163"/>
      <c r="F67" s="163"/>
      <c r="G67" s="163"/>
      <c r="H67" s="163"/>
      <c r="I67" s="46"/>
      <c r="K67" s="45" t="s">
        <v>105</v>
      </c>
      <c r="L67" s="174"/>
      <c r="M67" s="175"/>
      <c r="N67" s="176"/>
      <c r="O67" s="176"/>
      <c r="P67" s="176"/>
      <c r="Q67" s="177"/>
      <c r="R67" s="51"/>
      <c r="T67" s="45" t="s">
        <v>105</v>
      </c>
      <c r="U67" s="59"/>
      <c r="V67" s="60"/>
      <c r="W67" s="61"/>
      <c r="X67" s="61"/>
      <c r="Y67" s="61"/>
      <c r="Z67" s="62"/>
      <c r="AA67" s="63"/>
    </row>
    <row r="68" spans="2:27" x14ac:dyDescent="0.25">
      <c r="B68" s="47" t="s">
        <v>446</v>
      </c>
      <c r="C68" s="164">
        <v>78.583963634009862</v>
      </c>
      <c r="D68" s="165">
        <v>5287.0786944805122</v>
      </c>
      <c r="E68" s="166">
        <v>44.552411476273065</v>
      </c>
      <c r="F68" s="166">
        <v>33.559709798995385</v>
      </c>
      <c r="G68" s="166">
        <v>21.367126089848988</v>
      </c>
      <c r="H68" s="167">
        <v>0.90636770395618127</v>
      </c>
      <c r="I68" s="48">
        <v>4154.7959985721045</v>
      </c>
      <c r="K68" s="47" t="s">
        <v>446</v>
      </c>
      <c r="L68" s="178">
        <v>66.473240336063256</v>
      </c>
      <c r="M68" s="179">
        <v>2121.7940836076623</v>
      </c>
      <c r="N68" s="180">
        <v>58.084342452718722</v>
      </c>
      <c r="O68" s="180">
        <v>21.055134595610291</v>
      </c>
      <c r="P68" s="180">
        <v>21.386172810035976</v>
      </c>
      <c r="Q68" s="181">
        <v>0.50432861112922278</v>
      </c>
      <c r="R68" s="52">
        <v>1410.4252806328918</v>
      </c>
      <c r="T68" s="47" t="s">
        <v>446</v>
      </c>
      <c r="U68" s="64">
        <v>90.012959595476033</v>
      </c>
      <c r="V68" s="65">
        <v>2789.8063294485437</v>
      </c>
      <c r="W68" s="66">
        <v>30.903666015749568</v>
      </c>
      <c r="X68" s="66">
        <v>54.650405664405689</v>
      </c>
      <c r="Y68" s="66">
        <v>14.179814632905563</v>
      </c>
      <c r="Z68" s="67">
        <v>1.3609003811408473</v>
      </c>
      <c r="AA68" s="68">
        <v>2511.1872441185396</v>
      </c>
    </row>
    <row r="69" spans="2:27" x14ac:dyDescent="0.25">
      <c r="B69" s="47" t="s">
        <v>447</v>
      </c>
      <c r="C69" s="164">
        <v>75.228329331942433</v>
      </c>
      <c r="D69" s="165">
        <v>1177.9076462074911</v>
      </c>
      <c r="E69" s="166">
        <v>39.187552178386149</v>
      </c>
      <c r="F69" s="166">
        <v>44.323174710344539</v>
      </c>
      <c r="G69" s="166">
        <v>15.146177000466732</v>
      </c>
      <c r="H69" s="167">
        <v>1.5201175879753546</v>
      </c>
      <c r="I69" s="48">
        <v>886.12024331510406</v>
      </c>
      <c r="K69" s="47" t="s">
        <v>447</v>
      </c>
      <c r="L69" s="178">
        <v>60.110180826040761</v>
      </c>
      <c r="M69" s="179">
        <v>520.93420262981795</v>
      </c>
      <c r="N69" s="180">
        <v>57.722162784190935</v>
      </c>
      <c r="O69" s="180">
        <v>24.59103870222053</v>
      </c>
      <c r="P69" s="180">
        <v>17.327658116804351</v>
      </c>
      <c r="Q69" s="181">
        <v>0.9974026097999148</v>
      </c>
      <c r="R69" s="52">
        <v>313.13449118547601</v>
      </c>
      <c r="T69" s="47" t="s">
        <v>447</v>
      </c>
      <c r="U69" s="64">
        <v>83.179874214823741</v>
      </c>
      <c r="V69" s="65">
        <v>799.9738107824943</v>
      </c>
      <c r="W69" s="66">
        <v>21.340339681529414</v>
      </c>
      <c r="X69" s="66">
        <v>65.179355866972315</v>
      </c>
      <c r="Y69" s="66">
        <v>10.555900559992136</v>
      </c>
      <c r="Z69" s="67">
        <v>3.3285849008129982</v>
      </c>
      <c r="AA69" s="68">
        <v>665.41720956041195</v>
      </c>
    </row>
    <row r="70" spans="2:27" x14ac:dyDescent="0.25">
      <c r="B70" s="47" t="s">
        <v>449</v>
      </c>
      <c r="C70" s="164">
        <v>65.839278585392449</v>
      </c>
      <c r="D70" s="165">
        <v>534.58128604282263</v>
      </c>
      <c r="E70" s="166">
        <v>20.77452571868978</v>
      </c>
      <c r="F70" s="166">
        <v>68.056083057116211</v>
      </c>
      <c r="G70" s="166">
        <v>9.6827677072491483</v>
      </c>
      <c r="H70" s="167">
        <v>2.1588907935675548</v>
      </c>
      <c r="I70" s="48">
        <v>351.96446218310865</v>
      </c>
      <c r="K70" s="47" t="s">
        <v>449</v>
      </c>
      <c r="L70" s="178">
        <v>40.013757471028562</v>
      </c>
      <c r="M70" s="179">
        <v>185.27171376251778</v>
      </c>
      <c r="N70" s="180">
        <v>37.106022005356529</v>
      </c>
      <c r="O70" s="180">
        <v>49.993807668797672</v>
      </c>
      <c r="P70" s="180">
        <v>9.5663699980905239</v>
      </c>
      <c r="Q70" s="181">
        <v>4.1840011229727727</v>
      </c>
      <c r="R70" s="52">
        <v>74.134174207352103</v>
      </c>
      <c r="T70" s="47" t="s">
        <v>449</v>
      </c>
      <c r="U70" s="64">
        <v>82.512573669530397</v>
      </c>
      <c r="V70" s="65">
        <v>644.21985976898566</v>
      </c>
      <c r="W70" s="66">
        <v>16.813705781347004</v>
      </c>
      <c r="X70" s="66">
        <v>73.338860627447403</v>
      </c>
      <c r="Y70" s="66">
        <v>6.7547841996212341</v>
      </c>
      <c r="Z70" s="67">
        <v>3.4355305374845049</v>
      </c>
      <c r="AA70" s="68">
        <v>531.56238638563036</v>
      </c>
    </row>
    <row r="71" spans="2:27" x14ac:dyDescent="0.25">
      <c r="B71" s="34" t="s">
        <v>194</v>
      </c>
      <c r="C71" s="163"/>
      <c r="D71" s="163"/>
      <c r="E71" s="163"/>
      <c r="F71" s="163"/>
      <c r="G71" s="163"/>
      <c r="H71" s="163"/>
      <c r="I71" s="46"/>
      <c r="K71" s="34" t="s">
        <v>194</v>
      </c>
      <c r="L71" s="178"/>
      <c r="M71" s="179"/>
      <c r="N71" s="180"/>
      <c r="O71" s="180"/>
      <c r="P71" s="180"/>
      <c r="Q71" s="181"/>
      <c r="R71" s="52"/>
      <c r="T71" s="34" t="s">
        <v>194</v>
      </c>
      <c r="U71" s="64"/>
      <c r="V71" s="65"/>
      <c r="W71" s="66"/>
      <c r="X71" s="66"/>
      <c r="Y71" s="66"/>
      <c r="Z71" s="67"/>
      <c r="AA71" s="68"/>
    </row>
    <row r="72" spans="2:27" ht="22.5" x14ac:dyDescent="0.25">
      <c r="B72" s="17" t="s">
        <v>450</v>
      </c>
      <c r="C72" s="164">
        <v>80.516978843830927</v>
      </c>
      <c r="D72" s="165">
        <v>2584.9867616645529</v>
      </c>
      <c r="E72" s="166">
        <v>46.045715530593206</v>
      </c>
      <c r="F72" s="166">
        <v>30.073271659381621</v>
      </c>
      <c r="G72" s="166">
        <v>23.480092186879968</v>
      </c>
      <c r="H72" s="167">
        <v>1.1905877915079766</v>
      </c>
      <c r="I72" s="48">
        <v>2081.3532440052913</v>
      </c>
      <c r="K72" s="17" t="s">
        <v>450</v>
      </c>
      <c r="L72" s="178">
        <v>68.056460121157514</v>
      </c>
      <c r="M72" s="179">
        <v>1175.4948137096546</v>
      </c>
      <c r="N72" s="180">
        <v>55.41054365379275</v>
      </c>
      <c r="O72" s="180">
        <v>22.597408802192273</v>
      </c>
      <c r="P72" s="180">
        <v>22.330289138502152</v>
      </c>
      <c r="Q72" s="181">
        <v>0.88914710175412637</v>
      </c>
      <c r="R72" s="52">
        <v>800.00015911858623</v>
      </c>
      <c r="T72" s="17" t="s">
        <v>450</v>
      </c>
      <c r="U72" s="64">
        <v>88.2387689506253</v>
      </c>
      <c r="V72" s="65">
        <v>1459.8574361107487</v>
      </c>
      <c r="W72" s="66">
        <v>30.974302526594805</v>
      </c>
      <c r="X72" s="66">
        <v>54.558355688571872</v>
      </c>
      <c r="Y72" s="66">
        <v>14.204633825570893</v>
      </c>
      <c r="Z72" s="67">
        <v>1.3260176138953539</v>
      </c>
      <c r="AA72" s="68">
        <v>1288.160230058284</v>
      </c>
    </row>
    <row r="73" spans="2:27" x14ac:dyDescent="0.25">
      <c r="B73" s="17" t="s">
        <v>451</v>
      </c>
      <c r="C73" s="164">
        <v>76.039007916474048</v>
      </c>
      <c r="D73" s="165">
        <v>2131.3149755181898</v>
      </c>
      <c r="E73" s="166">
        <v>43.109626834655899</v>
      </c>
      <c r="F73" s="166">
        <v>35.779564874533904</v>
      </c>
      <c r="G73" s="166">
        <v>20.798801768280523</v>
      </c>
      <c r="H73" s="167">
        <v>0.25628023872608069</v>
      </c>
      <c r="I73" s="48">
        <v>1620.6307629592754</v>
      </c>
      <c r="K73" s="17" t="s">
        <v>451</v>
      </c>
      <c r="L73" s="178">
        <v>65.518528169014473</v>
      </c>
      <c r="M73" s="179">
        <v>764.16404315946033</v>
      </c>
      <c r="N73" s="180">
        <v>60.520952422478572</v>
      </c>
      <c r="O73" s="180">
        <v>18.509654832518486</v>
      </c>
      <c r="P73" s="180">
        <v>21.909727552500726</v>
      </c>
      <c r="Q73" s="181">
        <v>0</v>
      </c>
      <c r="R73" s="52">
        <v>500.66903387491163</v>
      </c>
      <c r="T73" s="17" t="s">
        <v>451</v>
      </c>
      <c r="U73" s="64">
        <v>93.650804840949718</v>
      </c>
      <c r="V73" s="65">
        <v>1064.2344412198743</v>
      </c>
      <c r="W73" s="66">
        <v>30.873598136091566</v>
      </c>
      <c r="X73" s="66">
        <v>53.375981458909628</v>
      </c>
      <c r="Y73" s="66">
        <v>15.495612940590572</v>
      </c>
      <c r="Z73" s="67">
        <v>1.6064452257889048</v>
      </c>
      <c r="AA73" s="68">
        <v>996.66411959699508</v>
      </c>
    </row>
    <row r="74" spans="2:27" x14ac:dyDescent="0.25">
      <c r="B74" s="17" t="s">
        <v>452</v>
      </c>
      <c r="C74" s="164">
        <v>80.842385781833826</v>
      </c>
      <c r="D74" s="165">
        <v>438.76804285786324</v>
      </c>
      <c r="E74" s="166">
        <v>43.903990729263704</v>
      </c>
      <c r="F74" s="166">
        <v>49.893837581047585</v>
      </c>
      <c r="G74" s="166">
        <v>5.9436567358127013</v>
      </c>
      <c r="H74" s="167">
        <v>0.54325090823456657</v>
      </c>
      <c r="I74" s="48">
        <v>354.71055389455512</v>
      </c>
      <c r="K74" s="17" t="s">
        <v>452</v>
      </c>
      <c r="L74" s="178">
        <v>58.355518844213499</v>
      </c>
      <c r="M74" s="179">
        <v>167.356079447567</v>
      </c>
      <c r="N74" s="180">
        <v>52.556600968801668</v>
      </c>
      <c r="O74" s="180">
        <v>29.6035554315186</v>
      </c>
      <c r="P74" s="180">
        <v>17.839843599679728</v>
      </c>
      <c r="Q74" s="181">
        <v>0</v>
      </c>
      <c r="R74" s="52">
        <v>97.661508478961991</v>
      </c>
      <c r="T74" s="17" t="s">
        <v>452</v>
      </c>
      <c r="U74" s="64">
        <v>86.162083708927497</v>
      </c>
      <c r="V74" s="65">
        <v>196.01672392598223</v>
      </c>
      <c r="W74" s="66">
        <v>32.580561479077481</v>
      </c>
      <c r="X74" s="66">
        <v>63.733894177785118</v>
      </c>
      <c r="Y74" s="66">
        <v>2.5871562687701206</v>
      </c>
      <c r="Z74" s="67">
        <v>1.2900626045041861</v>
      </c>
      <c r="AA74" s="68">
        <v>168.89209375260211</v>
      </c>
    </row>
    <row r="75" spans="2:27" x14ac:dyDescent="0.25">
      <c r="B75" s="17" t="s">
        <v>453</v>
      </c>
      <c r="C75" s="164">
        <v>75.625131187100436</v>
      </c>
      <c r="D75" s="165">
        <v>45.531092258633123</v>
      </c>
      <c r="E75" s="166">
        <v>70.814138396621573</v>
      </c>
      <c r="F75" s="166">
        <v>27.270095379705388</v>
      </c>
      <c r="G75" s="166">
        <v>1.9157662236730173</v>
      </c>
      <c r="H75" s="167">
        <v>0</v>
      </c>
      <c r="I75" s="48">
        <v>34.432948251511029</v>
      </c>
      <c r="K75" s="17" t="s">
        <v>453</v>
      </c>
      <c r="L75" s="178">
        <v>68.581903130781413</v>
      </c>
      <c r="M75" s="179">
        <v>29.220538250999851</v>
      </c>
      <c r="N75" s="180">
        <v>49.332534107785428</v>
      </c>
      <c r="O75" s="180">
        <v>47.240487604969289</v>
      </c>
      <c r="P75" s="180">
        <v>5.7849893622971784</v>
      </c>
      <c r="Q75" s="181">
        <v>0</v>
      </c>
      <c r="R75" s="52">
        <v>20.040001237593646</v>
      </c>
      <c r="T75" s="17" t="s">
        <v>453</v>
      </c>
      <c r="U75" s="64">
        <v>92.607715237889948</v>
      </c>
      <c r="V75" s="65">
        <v>21.973857624145399</v>
      </c>
      <c r="W75" s="66">
        <v>45.030636014486966</v>
      </c>
      <c r="X75" s="66">
        <v>46.23560567314393</v>
      </c>
      <c r="Y75" s="66">
        <v>9.5127676512632746</v>
      </c>
      <c r="Z75" s="67">
        <v>0</v>
      </c>
      <c r="AA75" s="68">
        <v>20.349487495347937</v>
      </c>
    </row>
    <row r="76" spans="2:27" ht="22.5" x14ac:dyDescent="0.25">
      <c r="B76" s="17" t="s">
        <v>454</v>
      </c>
      <c r="C76" s="164">
        <v>82.557264096429947</v>
      </c>
      <c r="D76" s="165">
        <v>273.91991440097263</v>
      </c>
      <c r="E76" s="166">
        <v>46.202820002191018</v>
      </c>
      <c r="F76" s="166">
        <v>32.234804843763662</v>
      </c>
      <c r="G76" s="166">
        <v>21.539195629645519</v>
      </c>
      <c r="H76" s="167">
        <v>0.43155221089636386</v>
      </c>
      <c r="I76" s="48">
        <v>226.14078714472595</v>
      </c>
      <c r="K76" s="17" t="s">
        <v>454</v>
      </c>
      <c r="L76" s="178">
        <v>63.622414341276837</v>
      </c>
      <c r="M76" s="179">
        <v>96.200053104170195</v>
      </c>
      <c r="N76" s="180">
        <v>78.466586433735785</v>
      </c>
      <c r="O76" s="180">
        <v>4.7716313703627833</v>
      </c>
      <c r="P76" s="180">
        <v>16.76178219590145</v>
      </c>
      <c r="Q76" s="181">
        <v>0</v>
      </c>
      <c r="R76" s="52">
        <v>61.204796382463556</v>
      </c>
      <c r="T76" s="17" t="s">
        <v>454</v>
      </c>
      <c r="U76" s="64">
        <v>93.176560051445463</v>
      </c>
      <c r="V76" s="65">
        <v>131.1961497388298</v>
      </c>
      <c r="W76" s="66">
        <v>25.093035864552952</v>
      </c>
      <c r="X76" s="66">
        <v>58.444011908769852</v>
      </c>
      <c r="Y76" s="66">
        <v>14.280727020675947</v>
      </c>
      <c r="Z76" s="67">
        <v>2.3052319541520219</v>
      </c>
      <c r="AA76" s="68">
        <v>122.24405924658507</v>
      </c>
    </row>
    <row r="77" spans="2:27" ht="22.5" x14ac:dyDescent="0.25">
      <c r="B77" s="17" t="s">
        <v>455</v>
      </c>
      <c r="C77" s="164">
        <v>80.222871448480859</v>
      </c>
      <c r="D77" s="165">
        <v>467.97387870099345</v>
      </c>
      <c r="E77" s="166">
        <v>38.95636444901087</v>
      </c>
      <c r="F77" s="166">
        <v>38.109185852127538</v>
      </c>
      <c r="G77" s="166">
        <v>19.631049494221198</v>
      </c>
      <c r="H77" s="167">
        <v>3.4336199105517227</v>
      </c>
      <c r="I77" s="48">
        <v>375.42208312276745</v>
      </c>
      <c r="K77" s="17" t="s">
        <v>455</v>
      </c>
      <c r="L77" s="178">
        <v>66.732355084078179</v>
      </c>
      <c r="M77" s="179">
        <v>194.71777778542372</v>
      </c>
      <c r="N77" s="180">
        <v>65.018871519659484</v>
      </c>
      <c r="O77" s="180">
        <v>19.357704737940789</v>
      </c>
      <c r="P77" s="180">
        <v>16.008555144445214</v>
      </c>
      <c r="Q77" s="181">
        <v>0</v>
      </c>
      <c r="R77" s="52">
        <v>129.93975888359523</v>
      </c>
      <c r="T77" s="17" t="s">
        <v>455</v>
      </c>
      <c r="U77" s="64">
        <v>87.320791740662557</v>
      </c>
      <c r="V77" s="65">
        <v>239.18496313836928</v>
      </c>
      <c r="W77" s="66">
        <v>28.33163532077711</v>
      </c>
      <c r="X77" s="66">
        <v>57.551002388910867</v>
      </c>
      <c r="Y77" s="66">
        <v>13.219457173734394</v>
      </c>
      <c r="Z77" s="67">
        <v>1.0203854680150208</v>
      </c>
      <c r="AA77" s="68">
        <v>208.85820353703591</v>
      </c>
    </row>
    <row r="78" spans="2:27" x14ac:dyDescent="0.25">
      <c r="B78" s="35" t="s">
        <v>456</v>
      </c>
      <c r="C78" s="164">
        <v>56.884639379417003</v>
      </c>
      <c r="D78" s="165">
        <v>206.85039038347915</v>
      </c>
      <c r="E78" s="166">
        <v>39.640559814475161</v>
      </c>
      <c r="F78" s="166">
        <v>42.456083152290866</v>
      </c>
      <c r="G78" s="166">
        <v>12.430971980785648</v>
      </c>
      <c r="H78" s="167">
        <v>5.1623020730763098</v>
      </c>
      <c r="I78" s="48">
        <v>117.66609862455873</v>
      </c>
      <c r="K78" s="35" t="s">
        <v>456</v>
      </c>
      <c r="L78" s="178">
        <v>45.182677906594186</v>
      </c>
      <c r="M78" s="179">
        <v>86.397758898641996</v>
      </c>
      <c r="N78" s="180">
        <v>64.124280763093324</v>
      </c>
      <c r="O78" s="180">
        <v>15.284253665670857</v>
      </c>
      <c r="P78" s="180">
        <v>17.141054218383211</v>
      </c>
      <c r="Q78" s="181">
        <v>3.4504113528526315</v>
      </c>
      <c r="R78" s="52">
        <v>39.036821121689258</v>
      </c>
      <c r="T78" s="35" t="s">
        <v>456</v>
      </c>
      <c r="U78" s="64">
        <v>61.102059453548762</v>
      </c>
      <c r="V78" s="65">
        <v>210.32736079010897</v>
      </c>
      <c r="W78" s="66">
        <v>16.289684626865053</v>
      </c>
      <c r="X78" s="66">
        <v>56.59480387878277</v>
      </c>
      <c r="Y78" s="66">
        <v>16.409347302201009</v>
      </c>
      <c r="Z78" s="67">
        <v>11.654316357265207</v>
      </c>
      <c r="AA78" s="68">
        <v>128.51434903705243</v>
      </c>
    </row>
    <row r="79" spans="2:27" x14ac:dyDescent="0.25">
      <c r="B79" s="35" t="s">
        <v>457</v>
      </c>
      <c r="C79" s="164">
        <v>73.044869258820995</v>
      </c>
      <c r="D79" s="165">
        <v>315.64128490331763</v>
      </c>
      <c r="E79" s="166">
        <v>27.669864172211636</v>
      </c>
      <c r="F79" s="166">
        <v>55.958198369988224</v>
      </c>
      <c r="G79" s="166">
        <v>16.230380216853163</v>
      </c>
      <c r="H79" s="167">
        <v>0.14155724094698241</v>
      </c>
      <c r="I79" s="48">
        <v>230.55976388449082</v>
      </c>
      <c r="K79" s="35" t="s">
        <v>457</v>
      </c>
      <c r="L79" s="178">
        <v>58.065726780638776</v>
      </c>
      <c r="M79" s="179">
        <v>129.17722188156259</v>
      </c>
      <c r="N79" s="180">
        <v>46.5733239564521</v>
      </c>
      <c r="O79" s="180">
        <v>37.462779776623883</v>
      </c>
      <c r="P79" s="180">
        <v>14.96313783410784</v>
      </c>
      <c r="Q79" s="181">
        <v>2.3681313410204519</v>
      </c>
      <c r="R79" s="52">
        <v>75.007692720567732</v>
      </c>
      <c r="T79" s="35" t="s">
        <v>457</v>
      </c>
      <c r="U79" s="64">
        <v>90.985666822720759</v>
      </c>
      <c r="V79" s="65">
        <v>266.98920768296404</v>
      </c>
      <c r="W79" s="66">
        <v>14.973833137663599</v>
      </c>
      <c r="X79" s="66">
        <v>78.166431011771934</v>
      </c>
      <c r="Y79" s="66">
        <v>6.7692075359528063</v>
      </c>
      <c r="Z79" s="67">
        <v>0.46360100100386403</v>
      </c>
      <c r="AA79" s="68">
        <v>242.92191095504381</v>
      </c>
    </row>
    <row r="80" spans="2:27" x14ac:dyDescent="0.25">
      <c r="B80" s="35" t="s">
        <v>458</v>
      </c>
      <c r="C80" s="164">
        <v>71.831428379795284</v>
      </c>
      <c r="D80" s="165">
        <v>284.73003489992988</v>
      </c>
      <c r="E80" s="166">
        <v>22.133326760882319</v>
      </c>
      <c r="F80" s="166">
        <v>66.976880202357052</v>
      </c>
      <c r="G80" s="166">
        <v>10.403431392905567</v>
      </c>
      <c r="H80" s="167">
        <v>1.0721115257167098</v>
      </c>
      <c r="I80" s="48">
        <v>204.52565109490953</v>
      </c>
      <c r="K80" s="35" t="s">
        <v>458</v>
      </c>
      <c r="L80" s="178">
        <v>37.879849190242034</v>
      </c>
      <c r="M80" s="179">
        <v>89.108008979903587</v>
      </c>
      <c r="N80" s="180">
        <v>32.031410071557083</v>
      </c>
      <c r="O80" s="180">
        <v>56.108731228506699</v>
      </c>
      <c r="P80" s="180">
        <v>11.859858699936218</v>
      </c>
      <c r="Q80" s="181">
        <v>0</v>
      </c>
      <c r="R80" s="52">
        <v>33.75397941801485</v>
      </c>
      <c r="T80" s="35" t="s">
        <v>458</v>
      </c>
      <c r="U80" s="64">
        <v>92.729060662625784</v>
      </c>
      <c r="V80" s="65">
        <v>349.99999759022234</v>
      </c>
      <c r="W80" s="66">
        <v>17.208933185356436</v>
      </c>
      <c r="X80" s="66">
        <v>75.755104148805245</v>
      </c>
      <c r="Y80" s="66">
        <v>6.8152714812446806</v>
      </c>
      <c r="Z80" s="67">
        <v>0.58152155651034587</v>
      </c>
      <c r="AA80" s="68">
        <v>324.55171008462617</v>
      </c>
    </row>
    <row r="81" spans="2:27" x14ac:dyDescent="0.25">
      <c r="B81" s="35" t="s">
        <v>459</v>
      </c>
      <c r="C81" s="164">
        <v>59.010635493626985</v>
      </c>
      <c r="D81" s="165">
        <v>249.85125114289411</v>
      </c>
      <c r="E81" s="166">
        <v>18.8896104388411</v>
      </c>
      <c r="F81" s="166">
        <v>69.553142514554821</v>
      </c>
      <c r="G81" s="166">
        <v>8.6830702161918865</v>
      </c>
      <c r="H81" s="167">
        <v>3.6664601758293047</v>
      </c>
      <c r="I81" s="48">
        <v>147.43881108819929</v>
      </c>
      <c r="K81" s="35" t="s">
        <v>459</v>
      </c>
      <c r="L81" s="178">
        <v>41.991097244662072</v>
      </c>
      <c r="M81" s="179">
        <v>96.16370478261419</v>
      </c>
      <c r="N81" s="180">
        <v>41.347912062140225</v>
      </c>
      <c r="O81" s="180">
        <v>44.882316625875418</v>
      </c>
      <c r="P81" s="180">
        <v>7.6492328757606627</v>
      </c>
      <c r="Q81" s="181">
        <v>7.6814257522136931</v>
      </c>
      <c r="R81" s="52">
        <v>40.380194789337281</v>
      </c>
      <c r="T81" s="35" t="s">
        <v>459</v>
      </c>
      <c r="U81" s="64">
        <v>70.359177918188209</v>
      </c>
      <c r="V81" s="65">
        <v>294.21986217876162</v>
      </c>
      <c r="W81" s="66">
        <v>16.194067547534075</v>
      </c>
      <c r="X81" s="66">
        <v>69.550669695220662</v>
      </c>
      <c r="Y81" s="66">
        <v>6.6599521308601277</v>
      </c>
      <c r="Z81" s="67">
        <v>7.910050943500643</v>
      </c>
      <c r="AA81" s="68">
        <v>207.010676301003</v>
      </c>
    </row>
    <row r="82" spans="2:27" x14ac:dyDescent="0.25">
      <c r="B82" s="49" t="s">
        <v>559</v>
      </c>
      <c r="C82" s="163"/>
      <c r="D82" s="163"/>
      <c r="E82" s="163"/>
      <c r="F82" s="163"/>
      <c r="G82" s="163"/>
      <c r="H82" s="163"/>
      <c r="I82" s="46"/>
      <c r="K82" s="49" t="s">
        <v>559</v>
      </c>
      <c r="L82" s="178"/>
      <c r="M82" s="179"/>
      <c r="N82" s="180"/>
      <c r="O82" s="180"/>
      <c r="P82" s="180"/>
      <c r="Q82" s="181"/>
      <c r="R82" s="52"/>
      <c r="T82" s="49" t="s">
        <v>560</v>
      </c>
      <c r="U82" s="64"/>
      <c r="V82" s="65"/>
      <c r="W82" s="66"/>
      <c r="X82" s="66"/>
      <c r="Y82" s="66"/>
      <c r="Z82" s="67"/>
      <c r="AA82" s="68"/>
    </row>
    <row r="83" spans="2:27" x14ac:dyDescent="0.25">
      <c r="B83" s="50" t="s">
        <v>561</v>
      </c>
      <c r="C83" s="164">
        <v>80.300763316734987</v>
      </c>
      <c r="D83" s="165">
        <v>1352.5264441730064</v>
      </c>
      <c r="E83" s="166">
        <v>31.02732229881882</v>
      </c>
      <c r="F83" s="166">
        <v>53.945899749362006</v>
      </c>
      <c r="G83" s="166">
        <v>13.853415354637699</v>
      </c>
      <c r="H83" s="167">
        <v>1.2743580654178905</v>
      </c>
      <c r="I83" s="48">
        <v>1086.0890587316153</v>
      </c>
      <c r="K83" s="50" t="s">
        <v>561</v>
      </c>
      <c r="L83" s="178">
        <v>75.001802779132305</v>
      </c>
      <c r="M83" s="179">
        <v>593.56702079381262</v>
      </c>
      <c r="N83" s="180">
        <v>36.680447958988701</v>
      </c>
      <c r="O83" s="180">
        <v>46.022429789116877</v>
      </c>
      <c r="P83" s="180">
        <v>16.317005783496079</v>
      </c>
      <c r="Q83" s="181">
        <v>0.31533032422385254</v>
      </c>
      <c r="R83" s="52">
        <v>445.1859662977468</v>
      </c>
      <c r="T83" s="47" t="s">
        <v>562</v>
      </c>
      <c r="U83" s="64">
        <v>86.322353536570631</v>
      </c>
      <c r="V83" s="65">
        <v>856.15683018548646</v>
      </c>
      <c r="W83" s="66">
        <v>25.949464042362234</v>
      </c>
      <c r="X83" s="66">
        <v>57.610011958802637</v>
      </c>
      <c r="Y83" s="66">
        <v>15.353627487474085</v>
      </c>
      <c r="Z83" s="67">
        <v>1.4972199348149429</v>
      </c>
      <c r="AA83" s="68">
        <v>739.05472578021113</v>
      </c>
    </row>
    <row r="84" spans="2:27" x14ac:dyDescent="0.25">
      <c r="B84" s="50" t="s">
        <v>563</v>
      </c>
      <c r="C84" s="164">
        <v>68.909291270429421</v>
      </c>
      <c r="D84" s="165">
        <v>1012.2588545012396</v>
      </c>
      <c r="E84" s="166">
        <v>29.714294058008527</v>
      </c>
      <c r="F84" s="166">
        <v>38.754859799928532</v>
      </c>
      <c r="G84" s="166">
        <v>29.265430818811623</v>
      </c>
      <c r="H84" s="167">
        <v>2.2421978665567934</v>
      </c>
      <c r="I84" s="48">
        <v>697.54040245897193</v>
      </c>
      <c r="K84" s="50" t="s">
        <v>563</v>
      </c>
      <c r="L84" s="178">
        <v>52.429376964984115</v>
      </c>
      <c r="M84" s="179">
        <v>440.94544276121979</v>
      </c>
      <c r="N84" s="180">
        <v>55.25717837005373</v>
      </c>
      <c r="O84" s="180">
        <v>21.912826494606843</v>
      </c>
      <c r="P84" s="180">
        <v>23.356979710629005</v>
      </c>
      <c r="Q84" s="181">
        <v>0</v>
      </c>
      <c r="R84" s="52">
        <v>231.18494839519792</v>
      </c>
      <c r="T84" s="69" t="s">
        <v>564</v>
      </c>
      <c r="U84" s="64">
        <v>89.835850390225374</v>
      </c>
      <c r="V84" s="65">
        <v>753.1804000681509</v>
      </c>
      <c r="W84" s="66">
        <v>23.66825143053341</v>
      </c>
      <c r="X84" s="66">
        <v>60.833110355735656</v>
      </c>
      <c r="Y84" s="66">
        <v>15.006119187277529</v>
      </c>
      <c r="Z84" s="67">
        <v>1.5794449270185988</v>
      </c>
      <c r="AA84" s="68">
        <v>676.62601737372506</v>
      </c>
    </row>
    <row r="85" spans="2:27" x14ac:dyDescent="0.25">
      <c r="B85" s="50" t="s">
        <v>565</v>
      </c>
      <c r="C85" s="164">
        <v>70.825858307545005</v>
      </c>
      <c r="D85" s="165">
        <v>974.43724832145438</v>
      </c>
      <c r="E85" s="166">
        <v>40.4755510404445</v>
      </c>
      <c r="F85" s="166">
        <v>34.629046246717493</v>
      </c>
      <c r="G85" s="166">
        <v>24.206854053145729</v>
      </c>
      <c r="H85" s="167">
        <v>1.1088631043632766</v>
      </c>
      <c r="I85" s="48">
        <v>690.1535447920935</v>
      </c>
      <c r="K85" s="50" t="s">
        <v>565</v>
      </c>
      <c r="L85" s="178">
        <v>52.923771038650465</v>
      </c>
      <c r="M85" s="179">
        <v>341.14558821603362</v>
      </c>
      <c r="N85" s="180">
        <v>60.176909164497509</v>
      </c>
      <c r="O85" s="180">
        <v>14.339597608334639</v>
      </c>
      <c r="P85" s="180">
        <v>26.699646998347951</v>
      </c>
      <c r="Q85" s="181">
        <v>0</v>
      </c>
      <c r="R85" s="52">
        <v>180.54711001591096</v>
      </c>
      <c r="T85" s="47" t="s">
        <v>566</v>
      </c>
      <c r="U85" s="64">
        <v>87.80315112295267</v>
      </c>
      <c r="V85" s="65">
        <v>942.07275971630429</v>
      </c>
      <c r="W85" s="66">
        <v>30.132467101438596</v>
      </c>
      <c r="X85" s="66">
        <v>58.00123025726365</v>
      </c>
      <c r="Y85" s="66">
        <v>10.191888565577829</v>
      </c>
      <c r="Z85" s="67">
        <v>2.8747360818991439</v>
      </c>
      <c r="AA85" s="68">
        <v>827.16956890187669</v>
      </c>
    </row>
    <row r="86" spans="2:27" x14ac:dyDescent="0.25">
      <c r="B86" s="50" t="s">
        <v>567</v>
      </c>
      <c r="C86" s="164">
        <v>78.81085566974906</v>
      </c>
      <c r="D86" s="165">
        <v>1001.3972409360152</v>
      </c>
      <c r="E86" s="166">
        <v>48.598649197519833</v>
      </c>
      <c r="F86" s="166">
        <v>32.036239797060354</v>
      </c>
      <c r="G86" s="166">
        <v>19.571587934172509</v>
      </c>
      <c r="H86" s="167">
        <v>0.62262207381910806</v>
      </c>
      <c r="I86" s="48">
        <v>789.20973423493422</v>
      </c>
      <c r="K86" s="50" t="s">
        <v>567</v>
      </c>
      <c r="L86" s="178">
        <v>59.108110787614883</v>
      </c>
      <c r="M86" s="179">
        <v>378.76170219002597</v>
      </c>
      <c r="N86" s="180">
        <v>70.863108914755543</v>
      </c>
      <c r="O86" s="180">
        <v>11.287844766594633</v>
      </c>
      <c r="P86" s="180">
        <v>19.344904351511275</v>
      </c>
      <c r="Q86" s="181">
        <v>0</v>
      </c>
      <c r="R86" s="52">
        <v>223.8788865515362</v>
      </c>
      <c r="T86" s="47" t="s">
        <v>568</v>
      </c>
      <c r="U86" s="64">
        <v>86.021631315014716</v>
      </c>
      <c r="V86" s="65">
        <v>858.86639673379727</v>
      </c>
      <c r="W86" s="66">
        <v>30.107044944630015</v>
      </c>
      <c r="X86" s="66">
        <v>59.324355832422974</v>
      </c>
      <c r="Y86" s="66">
        <v>9.4627024179638397</v>
      </c>
      <c r="Z86" s="67">
        <v>1.2033019330311914</v>
      </c>
      <c r="AA86" s="68">
        <v>738.81088528689793</v>
      </c>
    </row>
    <row r="87" spans="2:27" x14ac:dyDescent="0.25">
      <c r="B87" s="50" t="s">
        <v>569</v>
      </c>
      <c r="C87" s="164">
        <v>77.351203499670476</v>
      </c>
      <c r="D87" s="165">
        <v>941.2842340579474</v>
      </c>
      <c r="E87" s="166">
        <v>53.768897068783659</v>
      </c>
      <c r="F87" s="166">
        <v>29.00826477204572</v>
      </c>
      <c r="G87" s="166">
        <v>16.715862461353879</v>
      </c>
      <c r="H87" s="167">
        <v>1.0610808481433158</v>
      </c>
      <c r="I87" s="48">
        <v>728.09468339647879</v>
      </c>
      <c r="K87" s="50" t="s">
        <v>569</v>
      </c>
      <c r="L87" s="178">
        <v>65.806297457475125</v>
      </c>
      <c r="M87" s="179">
        <v>336.46924016929734</v>
      </c>
      <c r="N87" s="180">
        <v>65.858892384900102</v>
      </c>
      <c r="O87" s="180">
        <v>10.461637252474745</v>
      </c>
      <c r="P87" s="180">
        <v>21.716511942533451</v>
      </c>
      <c r="Q87" s="181">
        <v>3.4766954979417704</v>
      </c>
      <c r="R87" s="52">
        <v>221.4179490387146</v>
      </c>
      <c r="T87" s="195" t="s">
        <v>570</v>
      </c>
      <c r="U87" s="304">
        <v>88.197743878511673</v>
      </c>
      <c r="V87" s="305">
        <v>823.72361329625824</v>
      </c>
      <c r="W87" s="306">
        <v>25.301873211445123</v>
      </c>
      <c r="X87" s="306">
        <v>60.630633291481828</v>
      </c>
      <c r="Y87" s="306">
        <v>12.801782877905422</v>
      </c>
      <c r="Z87" s="307">
        <v>2.7755385169532159</v>
      </c>
      <c r="AA87" s="308">
        <v>726.50564272185568</v>
      </c>
    </row>
    <row r="88" spans="2:27" x14ac:dyDescent="0.25">
      <c r="B88" s="50" t="s">
        <v>571</v>
      </c>
      <c r="C88" s="164">
        <v>80.776537448987696</v>
      </c>
      <c r="D88" s="165">
        <v>817.5551220061343</v>
      </c>
      <c r="E88" s="166">
        <v>46.966647215621983</v>
      </c>
      <c r="F88" s="166">
        <v>34.002602043499571</v>
      </c>
      <c r="G88" s="166">
        <v>19.15405381646671</v>
      </c>
      <c r="H88" s="167">
        <v>0.31332670000784241</v>
      </c>
      <c r="I88" s="48">
        <v>660.39271929340146</v>
      </c>
      <c r="K88" s="50" t="s">
        <v>571</v>
      </c>
      <c r="L88" s="178">
        <v>62.978195896945323</v>
      </c>
      <c r="M88" s="179">
        <v>338.54184107189059</v>
      </c>
      <c r="N88" s="180">
        <v>69.659403284798117</v>
      </c>
      <c r="O88" s="180">
        <v>10.796092431966127</v>
      </c>
      <c r="P88" s="180">
        <v>18.820309609472318</v>
      </c>
      <c r="Q88" s="181">
        <v>0.72419467376344371</v>
      </c>
      <c r="R88" s="52">
        <v>213.20754386338018</v>
      </c>
    </row>
    <row r="89" spans="2:27" x14ac:dyDescent="0.25">
      <c r="B89" s="168" t="s">
        <v>572</v>
      </c>
      <c r="C89" s="169">
        <v>82.36791179991863</v>
      </c>
      <c r="D89" s="170">
        <v>900.10848273504996</v>
      </c>
      <c r="E89" s="171">
        <v>48.912090117506736</v>
      </c>
      <c r="F89" s="171">
        <v>32.750306389482255</v>
      </c>
      <c r="G89" s="171">
        <v>17.76778909460505</v>
      </c>
      <c r="H89" s="172">
        <v>0.92850153681287195</v>
      </c>
      <c r="I89" s="173">
        <v>741.40056116279118</v>
      </c>
      <c r="K89" s="168" t="s">
        <v>572</v>
      </c>
      <c r="L89" s="182">
        <v>70.821219199556097</v>
      </c>
      <c r="M89" s="183">
        <v>398.56916479772013</v>
      </c>
      <c r="N89" s="184">
        <v>61.930538740029114</v>
      </c>
      <c r="O89" s="184">
        <v>20.598976935825597</v>
      </c>
      <c r="P89" s="184">
        <v>20.059690360494471</v>
      </c>
      <c r="Q89" s="185">
        <v>0.95379526613255738</v>
      </c>
      <c r="R89" s="186">
        <v>282.27154186323338</v>
      </c>
    </row>
    <row r="92" spans="2:27" x14ac:dyDescent="0.25">
      <c r="B92" s="754" t="s">
        <v>573</v>
      </c>
      <c r="C92" s="755"/>
      <c r="D92" s="755"/>
      <c r="E92" s="755"/>
      <c r="F92" s="755"/>
      <c r="G92" s="755"/>
      <c r="H92" s="755"/>
      <c r="I92" s="756"/>
    </row>
    <row r="93" spans="2:27" ht="35.25" customHeight="1" x14ac:dyDescent="0.25">
      <c r="B93" s="751" t="s">
        <v>574</v>
      </c>
      <c r="C93" s="752"/>
      <c r="D93" s="752"/>
      <c r="E93" s="752"/>
      <c r="F93" s="752"/>
      <c r="G93" s="752"/>
      <c r="H93" s="752"/>
      <c r="I93" s="753"/>
    </row>
    <row r="94" spans="2:27" ht="30.75" customHeight="1" x14ac:dyDescent="0.25">
      <c r="B94" s="757"/>
      <c r="C94" s="759" t="s">
        <v>547</v>
      </c>
      <c r="D94" s="759" t="s">
        <v>575</v>
      </c>
      <c r="E94" s="761" t="s">
        <v>576</v>
      </c>
      <c r="F94" s="762"/>
      <c r="G94" s="762"/>
      <c r="H94" s="761"/>
      <c r="I94" s="738" t="s">
        <v>577</v>
      </c>
    </row>
    <row r="95" spans="2:27" ht="20.25" customHeight="1" x14ac:dyDescent="0.25">
      <c r="B95" s="758"/>
      <c r="C95" s="742"/>
      <c r="D95" s="742"/>
      <c r="E95" s="759" t="s">
        <v>555</v>
      </c>
      <c r="F95" s="759" t="s">
        <v>558</v>
      </c>
      <c r="G95" s="759" t="s">
        <v>557</v>
      </c>
      <c r="H95" s="759" t="s">
        <v>31</v>
      </c>
      <c r="I95" s="739"/>
    </row>
    <row r="96" spans="2:27" ht="16.5" customHeight="1" x14ac:dyDescent="0.25">
      <c r="B96" s="758"/>
      <c r="C96" s="742"/>
      <c r="D96" s="742"/>
      <c r="E96" s="743"/>
      <c r="F96" s="743"/>
      <c r="G96" s="743"/>
      <c r="H96" s="743"/>
      <c r="I96" s="739"/>
    </row>
    <row r="97" spans="2:9" x14ac:dyDescent="0.25">
      <c r="B97" s="32" t="s">
        <v>331</v>
      </c>
      <c r="C97" s="187">
        <v>86.041404113654764</v>
      </c>
      <c r="D97" s="188">
        <v>7722.1368527037466</v>
      </c>
      <c r="E97" s="189">
        <v>30.629422682933438</v>
      </c>
      <c r="F97" s="189">
        <v>57.463487435176965</v>
      </c>
      <c r="G97" s="189">
        <v>10.685000337346485</v>
      </c>
      <c r="H97" s="190">
        <v>1.6285941698508535</v>
      </c>
      <c r="I97" s="53">
        <v>6644.2349756442991</v>
      </c>
    </row>
    <row r="98" spans="2:9" x14ac:dyDescent="0.25">
      <c r="B98" s="45" t="s">
        <v>105</v>
      </c>
      <c r="C98" s="187"/>
      <c r="D98" s="188"/>
      <c r="E98" s="189"/>
      <c r="F98" s="189"/>
      <c r="G98" s="189"/>
      <c r="H98" s="190"/>
      <c r="I98" s="53"/>
    </row>
    <row r="99" spans="2:9" x14ac:dyDescent="0.25">
      <c r="B99" s="47" t="s">
        <v>446</v>
      </c>
      <c r="C99" s="191">
        <v>88.202558137366069</v>
      </c>
      <c r="D99" s="192">
        <v>5221.4217733372079</v>
      </c>
      <c r="E99" s="193">
        <v>33.455348825103783</v>
      </c>
      <c r="F99" s="193">
        <v>52.983851298811643</v>
      </c>
      <c r="G99" s="193">
        <v>12.442667368404647</v>
      </c>
      <c r="H99" s="194">
        <v>1.538916996078219</v>
      </c>
      <c r="I99" s="54">
        <v>4605.4275752248568</v>
      </c>
    </row>
    <row r="100" spans="2:9" x14ac:dyDescent="0.25">
      <c r="B100" s="47" t="s">
        <v>447</v>
      </c>
      <c r="C100" s="191">
        <v>84.866529458657268</v>
      </c>
      <c r="D100" s="192">
        <v>1437.4664971788372</v>
      </c>
      <c r="E100" s="193">
        <v>29.537062729141123</v>
      </c>
      <c r="F100" s="193">
        <v>60.644345959510034</v>
      </c>
      <c r="G100" s="193">
        <v>8.6453410728544782</v>
      </c>
      <c r="H100" s="194">
        <v>1.7987132231871046</v>
      </c>
      <c r="I100" s="54">
        <v>1219.9279282866082</v>
      </c>
    </row>
    <row r="101" spans="2:9" x14ac:dyDescent="0.25">
      <c r="B101" s="47" t="s">
        <v>466</v>
      </c>
      <c r="C101" s="191">
        <v>77.016747151257206</v>
      </c>
      <c r="D101" s="192">
        <v>1063.2485821877081</v>
      </c>
      <c r="E101" s="193">
        <v>16.36358972109376</v>
      </c>
      <c r="F101" s="193">
        <v>77.918538770145688</v>
      </c>
      <c r="G101" s="193">
        <v>3.8383628250473056</v>
      </c>
      <c r="H101" s="194">
        <v>1.8795086837133055</v>
      </c>
      <c r="I101" s="54">
        <v>818.87947213283246</v>
      </c>
    </row>
    <row r="102" spans="2:9" x14ac:dyDescent="0.25">
      <c r="B102" s="34" t="s">
        <v>194</v>
      </c>
      <c r="C102" s="191"/>
      <c r="D102" s="192"/>
      <c r="E102" s="193"/>
      <c r="F102" s="193"/>
      <c r="G102" s="193"/>
      <c r="H102" s="194"/>
      <c r="I102" s="54"/>
    </row>
    <row r="103" spans="2:9" x14ac:dyDescent="0.25">
      <c r="B103" s="17" t="s">
        <v>450</v>
      </c>
      <c r="C103" s="191">
        <v>87.727546840790225</v>
      </c>
      <c r="D103" s="192">
        <v>2506.4048398302689</v>
      </c>
      <c r="E103" s="193">
        <v>38.536995266126397</v>
      </c>
      <c r="F103" s="193">
        <v>46.887219278162753</v>
      </c>
      <c r="G103" s="193">
        <v>13.400346673720554</v>
      </c>
      <c r="H103" s="194">
        <v>1.6300226303837491</v>
      </c>
      <c r="I103" s="54">
        <v>2198.8074798819366</v>
      </c>
    </row>
    <row r="104" spans="2:9" x14ac:dyDescent="0.25">
      <c r="B104" s="17" t="s">
        <v>451</v>
      </c>
      <c r="C104" s="191">
        <v>87.62887385959732</v>
      </c>
      <c r="D104" s="192">
        <v>2180.3358188501711</v>
      </c>
      <c r="E104" s="193">
        <v>28.325400941751056</v>
      </c>
      <c r="F104" s="193">
        <v>57.322307550041714</v>
      </c>
      <c r="G104" s="193">
        <v>13.289821877970157</v>
      </c>
      <c r="H104" s="194">
        <v>1.5236058967433499</v>
      </c>
      <c r="I104" s="54">
        <v>1910.6037244158294</v>
      </c>
    </row>
    <row r="105" spans="2:9" x14ac:dyDescent="0.25">
      <c r="B105" s="17" t="s">
        <v>452</v>
      </c>
      <c r="C105" s="191">
        <v>92.713920417855945</v>
      </c>
      <c r="D105" s="192">
        <v>418.00572393250121</v>
      </c>
      <c r="E105" s="193">
        <v>27.614719832760688</v>
      </c>
      <c r="F105" s="193">
        <v>68.303619615083392</v>
      </c>
      <c r="G105" s="193">
        <v>4.3273431552777799</v>
      </c>
      <c r="H105" s="194">
        <v>7.5783352574268867E-2</v>
      </c>
      <c r="I105" s="54">
        <v>387.5494942288617</v>
      </c>
    </row>
    <row r="106" spans="2:9" x14ac:dyDescent="0.25">
      <c r="B106" s="17" t="s">
        <v>453</v>
      </c>
      <c r="C106" s="191">
        <v>95.811849624172154</v>
      </c>
      <c r="D106" s="192">
        <v>63.908267716062625</v>
      </c>
      <c r="E106" s="193">
        <v>43.358636691203372</v>
      </c>
      <c r="F106" s="193">
        <v>53.187241226643529</v>
      </c>
      <c r="G106" s="193">
        <v>3.4541220821531078</v>
      </c>
      <c r="H106" s="194">
        <v>0</v>
      </c>
      <c r="I106" s="54">
        <v>61.231693361527292</v>
      </c>
    </row>
    <row r="107" spans="2:9" x14ac:dyDescent="0.25">
      <c r="B107" s="17" t="s">
        <v>454</v>
      </c>
      <c r="C107" s="191">
        <v>92.325082962474795</v>
      </c>
      <c r="D107" s="192">
        <v>266.36547660040571</v>
      </c>
      <c r="E107" s="193">
        <v>38.374127633423107</v>
      </c>
      <c r="F107" s="193">
        <v>51.336020582779604</v>
      </c>
      <c r="G107" s="193">
        <v>11.325912343728589</v>
      </c>
      <c r="H107" s="194">
        <v>0</v>
      </c>
      <c r="I107" s="54">
        <v>245.92214725471581</v>
      </c>
    </row>
    <row r="108" spans="2:9" x14ac:dyDescent="0.25">
      <c r="B108" s="17" t="s">
        <v>455</v>
      </c>
      <c r="C108" s="191">
        <v>91.697748656830214</v>
      </c>
      <c r="D108" s="192">
        <v>439.09965964722664</v>
      </c>
      <c r="E108" s="193">
        <v>34.306955178731393</v>
      </c>
      <c r="F108" s="193">
        <v>56.540525294905166</v>
      </c>
      <c r="G108" s="193">
        <v>6.1583932431926662</v>
      </c>
      <c r="H108" s="194">
        <v>3.1364390465236638</v>
      </c>
      <c r="I108" s="54">
        <v>402.64450225631111</v>
      </c>
    </row>
    <row r="109" spans="2:9" x14ac:dyDescent="0.25">
      <c r="B109" s="35" t="s">
        <v>456</v>
      </c>
      <c r="C109" s="191">
        <v>70.195508584819621</v>
      </c>
      <c r="D109" s="192">
        <v>343.87292336607715</v>
      </c>
      <c r="E109" s="193">
        <v>30.833816375126847</v>
      </c>
      <c r="F109" s="193">
        <v>52.887381842281705</v>
      </c>
      <c r="G109" s="193">
        <v>10.230040702776074</v>
      </c>
      <c r="H109" s="194">
        <v>6.0487610798153888</v>
      </c>
      <c r="I109" s="54">
        <v>241.38334744230463</v>
      </c>
    </row>
    <row r="110" spans="2:9" x14ac:dyDescent="0.25">
      <c r="B110" s="35" t="s">
        <v>457</v>
      </c>
      <c r="C110" s="191">
        <v>85.556115416415096</v>
      </c>
      <c r="D110" s="192">
        <v>440.8955605733189</v>
      </c>
      <c r="E110" s="193">
        <v>19.100358608569753</v>
      </c>
      <c r="F110" s="193">
        <v>72.888587087358331</v>
      </c>
      <c r="G110" s="193">
        <v>8.9373139347998478</v>
      </c>
      <c r="H110" s="194">
        <v>9.0792910899372414E-2</v>
      </c>
      <c r="I110" s="54">
        <v>377.21311466995877</v>
      </c>
    </row>
    <row r="111" spans="2:9" x14ac:dyDescent="0.25">
      <c r="B111" s="35" t="s">
        <v>458</v>
      </c>
      <c r="C111" s="191">
        <v>87.058950501425329</v>
      </c>
      <c r="D111" s="192">
        <v>538.55136575340794</v>
      </c>
      <c r="E111" s="193">
        <v>16.222144013365913</v>
      </c>
      <c r="F111" s="193">
        <v>80.994208042012588</v>
      </c>
      <c r="G111" s="193">
        <v>2.7836479446215048</v>
      </c>
      <c r="H111" s="194">
        <v>0</v>
      </c>
      <c r="I111" s="54">
        <v>468.85716693600926</v>
      </c>
    </row>
    <row r="112" spans="2:9" x14ac:dyDescent="0.25">
      <c r="B112" s="35" t="s">
        <v>459</v>
      </c>
      <c r="C112" s="191">
        <v>66.70938862139964</v>
      </c>
      <c r="D112" s="192">
        <v>524.69721643429955</v>
      </c>
      <c r="E112" s="193">
        <v>16.55305717164163</v>
      </c>
      <c r="F112" s="193">
        <v>73.79865966578754</v>
      </c>
      <c r="G112" s="193">
        <v>5.2511603051496696</v>
      </c>
      <c r="H112" s="194">
        <v>4.3971228574212464</v>
      </c>
      <c r="I112" s="54">
        <v>350.02230519682354</v>
      </c>
    </row>
    <row r="113" spans="2:9" x14ac:dyDescent="0.25">
      <c r="B113" s="49" t="s">
        <v>559</v>
      </c>
      <c r="C113" s="191"/>
      <c r="D113" s="192"/>
      <c r="E113" s="193"/>
      <c r="F113" s="193"/>
      <c r="G113" s="193"/>
      <c r="H113" s="194"/>
      <c r="I113" s="54"/>
    </row>
    <row r="114" spans="2:9" x14ac:dyDescent="0.25">
      <c r="B114" s="55" t="s">
        <v>578</v>
      </c>
      <c r="C114" s="191">
        <v>89.717270430563488</v>
      </c>
      <c r="D114" s="192">
        <v>4387.6530922171996</v>
      </c>
      <c r="E114" s="193">
        <v>30.197251611319448</v>
      </c>
      <c r="F114" s="193">
        <v>57.450151159713386</v>
      </c>
      <c r="G114" s="193">
        <v>11.206789531607267</v>
      </c>
      <c r="H114" s="194">
        <v>1.4709731525639755</v>
      </c>
      <c r="I114" s="54">
        <v>3936.4825902995049</v>
      </c>
    </row>
    <row r="115" spans="2:9" x14ac:dyDescent="0.25">
      <c r="B115" s="55" t="s">
        <v>579</v>
      </c>
      <c r="C115" s="191">
        <v>86.091424188755781</v>
      </c>
      <c r="D115" s="192">
        <v>1649.176525367968</v>
      </c>
      <c r="E115" s="193">
        <v>31.540984621789509</v>
      </c>
      <c r="F115" s="193">
        <v>60.1468672384309</v>
      </c>
      <c r="G115" s="193">
        <v>6.9464818084454105</v>
      </c>
      <c r="H115" s="194">
        <v>1.6771921210489082</v>
      </c>
      <c r="I115" s="54">
        <v>1419.7995580759234</v>
      </c>
    </row>
    <row r="116" spans="2:9" x14ac:dyDescent="0.25">
      <c r="B116" s="195" t="s">
        <v>120</v>
      </c>
      <c r="C116" s="196">
        <v>76.422435056967089</v>
      </c>
      <c r="D116" s="197">
        <v>1685.3072351185729</v>
      </c>
      <c r="E116" s="198">
        <v>30.945427006132274</v>
      </c>
      <c r="F116" s="198">
        <v>54.546172947351536</v>
      </c>
      <c r="G116" s="198">
        <v>13.211438268367898</v>
      </c>
      <c r="H116" s="199">
        <v>2.0567721505227805</v>
      </c>
      <c r="I116" s="200">
        <v>1287.9528272688603</v>
      </c>
    </row>
    <row r="118" spans="2:9" x14ac:dyDescent="0.25">
      <c r="B118" s="201" t="s">
        <v>580</v>
      </c>
      <c r="C118" s="201"/>
      <c r="D118" s="201"/>
      <c r="E118" s="201"/>
      <c r="F118" s="201"/>
      <c r="G118" s="201"/>
      <c r="H118" s="201"/>
      <c r="I118" s="201"/>
    </row>
  </sheetData>
  <mergeCells count="68">
    <mergeCell ref="B3:I6"/>
    <mergeCell ref="B2:I2"/>
    <mergeCell ref="B34:Q34"/>
    <mergeCell ref="B35:Q35"/>
    <mergeCell ref="B50:Q50"/>
    <mergeCell ref="B8:D8"/>
    <mergeCell ref="C12:F12"/>
    <mergeCell ref="G12:G13"/>
    <mergeCell ref="L12:L13"/>
    <mergeCell ref="B49:Q49"/>
    <mergeCell ref="B36:B37"/>
    <mergeCell ref="C36:C37"/>
    <mergeCell ref="D36:F36"/>
    <mergeCell ref="G36:G37"/>
    <mergeCell ref="H36:Q36"/>
    <mergeCell ref="B9:S9"/>
    <mergeCell ref="B92:I92"/>
    <mergeCell ref="B93:I93"/>
    <mergeCell ref="B94:B96"/>
    <mergeCell ref="C94:C96"/>
    <mergeCell ref="B63:B65"/>
    <mergeCell ref="D94:D96"/>
    <mergeCell ref="E94:H94"/>
    <mergeCell ref="I94:I96"/>
    <mergeCell ref="E95:E96"/>
    <mergeCell ref="F95:F96"/>
    <mergeCell ref="G95:G96"/>
    <mergeCell ref="H95:H96"/>
    <mergeCell ref="C63:C65"/>
    <mergeCell ref="D63:D65"/>
    <mergeCell ref="E63:H63"/>
    <mergeCell ref="I63:I65"/>
    <mergeCell ref="E64:E65"/>
    <mergeCell ref="F64:F65"/>
    <mergeCell ref="G64:G65"/>
    <mergeCell ref="H64:H65"/>
    <mergeCell ref="P64:P65"/>
    <mergeCell ref="K61:R61"/>
    <mergeCell ref="K62:R62"/>
    <mergeCell ref="K63:K65"/>
    <mergeCell ref="L63:L65"/>
    <mergeCell ref="M63:M65"/>
    <mergeCell ref="N63:Q63"/>
    <mergeCell ref="R63:R65"/>
    <mergeCell ref="N64:N65"/>
    <mergeCell ref="O64:O65"/>
    <mergeCell ref="Q64:Q65"/>
    <mergeCell ref="B51:B52"/>
    <mergeCell ref="C51:C52"/>
    <mergeCell ref="D51:F51"/>
    <mergeCell ref="G51:G52"/>
    <mergeCell ref="B62:I62"/>
    <mergeCell ref="B61:I61"/>
    <mergeCell ref="H51:Q51"/>
    <mergeCell ref="K60:R60"/>
    <mergeCell ref="B60:I60"/>
    <mergeCell ref="B10:S10"/>
    <mergeCell ref="B11:B13"/>
    <mergeCell ref="S11:S13"/>
    <mergeCell ref="H12:K12"/>
    <mergeCell ref="M12:P12"/>
    <mergeCell ref="Q12:Q13"/>
    <mergeCell ref="R12:R13"/>
    <mergeCell ref="T60:AA60"/>
    <mergeCell ref="T61:AA61"/>
    <mergeCell ref="T62:AA62"/>
    <mergeCell ref="X9:AA9"/>
    <mergeCell ref="U9:V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3:J38"/>
  <sheetViews>
    <sheetView topLeftCell="A18" zoomScale="80" zoomScaleNormal="80" workbookViewId="0">
      <selection activeCell="E32" sqref="E32"/>
    </sheetView>
  </sheetViews>
  <sheetFormatPr defaultRowHeight="15.75" x14ac:dyDescent="0.25"/>
  <cols>
    <col min="1" max="3" width="6.125" style="250" customWidth="1"/>
    <col min="4" max="4" width="10.625" style="250" customWidth="1"/>
    <col min="5" max="5" width="73.125" style="250" customWidth="1"/>
    <col min="6" max="6" width="9" style="250"/>
    <col min="7" max="7" width="15.875" style="250" customWidth="1"/>
    <col min="8" max="8" width="12.5" style="250" customWidth="1"/>
    <col min="9" max="9" width="12.5" style="250" bestFit="1" customWidth="1"/>
    <col min="10" max="10" width="12.625" style="250" bestFit="1" customWidth="1"/>
    <col min="11" max="16384" width="9" style="250"/>
  </cols>
  <sheetData>
    <row r="3" spans="4:5" ht="47.25" x14ac:dyDescent="0.25">
      <c r="E3" s="251" t="s">
        <v>798</v>
      </c>
    </row>
    <row r="4" spans="4:5" ht="94.5" x14ac:dyDescent="0.25">
      <c r="E4" s="87" t="s">
        <v>74</v>
      </c>
    </row>
    <row r="6" spans="4:5" x14ac:dyDescent="0.25">
      <c r="E6" s="524" t="s">
        <v>581</v>
      </c>
    </row>
    <row r="8" spans="4:5" x14ac:dyDescent="0.25">
      <c r="D8" s="769" t="s">
        <v>582</v>
      </c>
      <c r="E8" s="769"/>
    </row>
    <row r="9" spans="4:5" x14ac:dyDescent="0.25">
      <c r="D9" s="405" t="s">
        <v>237</v>
      </c>
      <c r="E9" s="525">
        <v>15724</v>
      </c>
    </row>
    <row r="10" spans="4:5" x14ac:dyDescent="0.25">
      <c r="D10" s="405" t="s">
        <v>240</v>
      </c>
      <c r="E10" s="525">
        <v>19047</v>
      </c>
    </row>
    <row r="11" spans="4:5" x14ac:dyDescent="0.25">
      <c r="D11" s="405" t="s">
        <v>242</v>
      </c>
      <c r="E11" s="525">
        <v>2720</v>
      </c>
    </row>
    <row r="12" spans="4:5" x14ac:dyDescent="0.25">
      <c r="D12" s="405" t="s">
        <v>245</v>
      </c>
      <c r="E12" s="525">
        <v>239</v>
      </c>
    </row>
    <row r="13" spans="4:5" x14ac:dyDescent="0.25">
      <c r="D13" s="405" t="s">
        <v>248</v>
      </c>
      <c r="E13" s="525">
        <v>2030</v>
      </c>
    </row>
    <row r="14" spans="4:5" x14ac:dyDescent="0.25">
      <c r="D14" s="405" t="s">
        <v>251</v>
      </c>
      <c r="E14" s="525">
        <v>4988</v>
      </c>
    </row>
    <row r="15" spans="4:5" x14ac:dyDescent="0.25">
      <c r="D15" s="405" t="s">
        <v>254</v>
      </c>
      <c r="E15" s="525">
        <v>948</v>
      </c>
    </row>
    <row r="16" spans="4:5" x14ac:dyDescent="0.25">
      <c r="D16" s="405" t="s">
        <v>257</v>
      </c>
      <c r="E16" s="525">
        <v>3445</v>
      </c>
    </row>
    <row r="17" spans="4:10" x14ac:dyDescent="0.25">
      <c r="D17" s="405" t="s">
        <v>258</v>
      </c>
      <c r="E17" s="525">
        <v>121</v>
      </c>
    </row>
    <row r="18" spans="4:10" x14ac:dyDescent="0.25">
      <c r="D18" s="405" t="s">
        <v>259</v>
      </c>
      <c r="E18" s="525">
        <v>275</v>
      </c>
    </row>
    <row r="19" spans="4:10" x14ac:dyDescent="0.25">
      <c r="D19" s="526" t="s">
        <v>331</v>
      </c>
      <c r="E19" s="527">
        <f>SUM(E9:E18)</f>
        <v>49537</v>
      </c>
    </row>
    <row r="20" spans="4:10" ht="63.75" x14ac:dyDescent="0.25">
      <c r="D20" s="405" t="s">
        <v>583</v>
      </c>
      <c r="E20" s="525">
        <v>259228</v>
      </c>
    </row>
    <row r="21" spans="4:10" ht="25.5" x14ac:dyDescent="0.25">
      <c r="D21" s="526" t="s">
        <v>584</v>
      </c>
      <c r="E21" s="528">
        <f>(E19/E20)*100</f>
        <v>19.109432623019117</v>
      </c>
    </row>
    <row r="22" spans="4:10" x14ac:dyDescent="0.25">
      <c r="D22" s="370" t="s">
        <v>585</v>
      </c>
      <c r="E22" s="370"/>
    </row>
    <row r="23" spans="4:10" x14ac:dyDescent="0.25">
      <c r="D23" s="370" t="s">
        <v>371</v>
      </c>
      <c r="E23" s="529" t="s">
        <v>586</v>
      </c>
    </row>
    <row r="24" spans="4:10" ht="15.75" customHeight="1" x14ac:dyDescent="0.25"/>
    <row r="26" spans="4:10" x14ac:dyDescent="0.25">
      <c r="D26" s="626" t="s">
        <v>589</v>
      </c>
      <c r="E26" s="628"/>
      <c r="G26" s="626" t="s">
        <v>587</v>
      </c>
      <c r="H26" s="627"/>
      <c r="I26" s="627"/>
      <c r="J26" s="628"/>
    </row>
    <row r="27" spans="4:10" ht="28.5" x14ac:dyDescent="0.25">
      <c r="D27" s="343"/>
      <c r="E27" s="500" t="s">
        <v>468</v>
      </c>
      <c r="G27" s="506" t="s">
        <v>588</v>
      </c>
      <c r="H27" s="508" t="s">
        <v>109</v>
      </c>
      <c r="I27" s="508" t="s">
        <v>448</v>
      </c>
      <c r="J27" s="508" t="s">
        <v>466</v>
      </c>
    </row>
    <row r="28" spans="4:10" ht="28.5" x14ac:dyDescent="0.25">
      <c r="D28" s="348" t="s">
        <v>362</v>
      </c>
      <c r="E28" s="387">
        <v>35.316321723756097</v>
      </c>
      <c r="G28" s="507" t="s">
        <v>590</v>
      </c>
      <c r="H28" s="530">
        <v>8.6999999999999993</v>
      </c>
      <c r="I28" s="530">
        <v>7.6</v>
      </c>
      <c r="J28" s="530">
        <v>0.9</v>
      </c>
    </row>
    <row r="29" spans="4:10" ht="28.5" x14ac:dyDescent="0.25">
      <c r="D29" s="501" t="s">
        <v>37</v>
      </c>
      <c r="E29" s="502">
        <v>64.683678276243896</v>
      </c>
      <c r="G29" s="507" t="s">
        <v>591</v>
      </c>
      <c r="H29" s="530">
        <v>51</v>
      </c>
      <c r="I29" s="530">
        <v>53.4</v>
      </c>
      <c r="J29" s="530">
        <v>70.5</v>
      </c>
    </row>
    <row r="30" spans="4:10" x14ac:dyDescent="0.25">
      <c r="D30" s="354" t="s">
        <v>138</v>
      </c>
      <c r="G30" s="507" t="s">
        <v>592</v>
      </c>
      <c r="H30" s="530">
        <v>18</v>
      </c>
      <c r="I30" s="530">
        <v>17.7</v>
      </c>
      <c r="J30" s="530">
        <v>8.8000000000000007</v>
      </c>
    </row>
    <row r="31" spans="4:10" ht="28.5" x14ac:dyDescent="0.25">
      <c r="D31" s="356" t="s">
        <v>139</v>
      </c>
      <c r="G31" s="507" t="s">
        <v>593</v>
      </c>
      <c r="H31" s="530">
        <v>0.3</v>
      </c>
      <c r="I31" s="530">
        <v>0.2</v>
      </c>
      <c r="J31" s="530">
        <v>0.3</v>
      </c>
    </row>
    <row r="32" spans="4:10" ht="28.5" x14ac:dyDescent="0.25">
      <c r="G32" s="507" t="s">
        <v>594</v>
      </c>
      <c r="H32" s="531">
        <v>14.2</v>
      </c>
      <c r="I32" s="531">
        <v>8.3000000000000007</v>
      </c>
      <c r="J32" s="531">
        <v>4.5</v>
      </c>
    </row>
    <row r="33" spans="7:10" x14ac:dyDescent="0.25">
      <c r="G33" s="507" t="s">
        <v>595</v>
      </c>
      <c r="H33" s="531">
        <v>0.1</v>
      </c>
      <c r="I33" s="531">
        <v>0.1</v>
      </c>
      <c r="J33" s="531">
        <v>0</v>
      </c>
    </row>
    <row r="34" spans="7:10" x14ac:dyDescent="0.25">
      <c r="G34" s="507" t="s">
        <v>596</v>
      </c>
      <c r="H34" s="531">
        <v>4.9000000000000004</v>
      </c>
      <c r="I34" s="531">
        <v>3.2</v>
      </c>
      <c r="J34" s="531">
        <v>6.1</v>
      </c>
    </row>
    <row r="35" spans="7:10" x14ac:dyDescent="0.25">
      <c r="G35" s="507" t="s">
        <v>31</v>
      </c>
      <c r="H35" s="531">
        <v>2.9</v>
      </c>
      <c r="I35" s="531">
        <v>9.6</v>
      </c>
      <c r="J35" s="531">
        <v>8.9</v>
      </c>
    </row>
    <row r="36" spans="7:10" x14ac:dyDescent="0.25">
      <c r="G36" s="370" t="s">
        <v>138</v>
      </c>
    </row>
    <row r="37" spans="7:10" x14ac:dyDescent="0.25">
      <c r="G37" s="370" t="s">
        <v>530</v>
      </c>
    </row>
    <row r="38" spans="7:10" x14ac:dyDescent="0.25">
      <c r="G38" s="370" t="s">
        <v>391</v>
      </c>
    </row>
  </sheetData>
  <mergeCells count="3">
    <mergeCell ref="D8:E8"/>
    <mergeCell ref="D26:E26"/>
    <mergeCell ref="G26:J26"/>
  </mergeCells>
  <hyperlinks>
    <hyperlink ref="E23" r:id="rId1" xr:uid="{936CE343-1C27-40ED-A566-7D9C107A078B}"/>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5:O24"/>
  <sheetViews>
    <sheetView topLeftCell="A13" zoomScale="80" zoomScaleNormal="80" workbookViewId="0">
      <selection activeCell="P20" sqref="P20"/>
    </sheetView>
  </sheetViews>
  <sheetFormatPr defaultRowHeight="15.75" x14ac:dyDescent="0.25"/>
  <cols>
    <col min="4" max="4" width="34.375" customWidth="1"/>
    <col min="9" max="9" width="12.25" customWidth="1"/>
    <col min="10" max="10" width="13.375" customWidth="1"/>
  </cols>
  <sheetData>
    <row r="5" spans="3:15" x14ac:dyDescent="0.25">
      <c r="C5" s="770" t="s">
        <v>597</v>
      </c>
      <c r="D5" s="771"/>
      <c r="E5" s="771"/>
      <c r="F5" s="771"/>
      <c r="G5" s="771"/>
      <c r="H5" s="771"/>
      <c r="I5" s="771"/>
      <c r="J5" s="771"/>
      <c r="K5" s="771"/>
      <c r="L5" s="771"/>
      <c r="M5" s="771"/>
      <c r="N5" s="772"/>
    </row>
    <row r="6" spans="3:15" ht="334.5" customHeight="1" x14ac:dyDescent="0.25">
      <c r="C6" s="776" t="s">
        <v>598</v>
      </c>
      <c r="D6" s="777"/>
      <c r="E6" s="777"/>
      <c r="F6" s="777"/>
      <c r="G6" s="777"/>
      <c r="H6" s="777"/>
      <c r="I6" s="777"/>
      <c r="J6" s="777"/>
      <c r="K6" s="777"/>
      <c r="L6" s="777"/>
      <c r="M6" s="777"/>
      <c r="N6" s="778"/>
    </row>
    <row r="9" spans="3:15" ht="24.75" customHeight="1" x14ac:dyDescent="0.25">
      <c r="C9" s="773" t="s">
        <v>599</v>
      </c>
      <c r="D9" s="774"/>
      <c r="E9" s="774"/>
      <c r="F9" s="774"/>
      <c r="G9" s="774"/>
      <c r="H9" s="774"/>
      <c r="I9" s="774"/>
      <c r="J9" s="775"/>
      <c r="L9" s="310"/>
      <c r="M9" s="309"/>
      <c r="N9" s="309"/>
      <c r="O9" s="309"/>
    </row>
    <row r="10" spans="3:15" ht="47.25" x14ac:dyDescent="0.25">
      <c r="C10" s="532" t="s">
        <v>600</v>
      </c>
      <c r="D10" s="532" t="s">
        <v>601</v>
      </c>
      <c r="E10" s="532" t="s">
        <v>799</v>
      </c>
      <c r="F10" s="532" t="s">
        <v>800</v>
      </c>
      <c r="G10" s="532" t="s">
        <v>801</v>
      </c>
      <c r="H10" s="532"/>
      <c r="I10" s="532" t="s">
        <v>602</v>
      </c>
      <c r="J10" s="532" t="s">
        <v>603</v>
      </c>
      <c r="L10" s="309"/>
      <c r="M10" s="309"/>
      <c r="N10" s="309"/>
      <c r="O10" s="309"/>
    </row>
    <row r="11" spans="3:15" ht="33.75" customHeight="1" x14ac:dyDescent="0.25">
      <c r="C11" s="533">
        <v>2011</v>
      </c>
      <c r="D11" s="533" t="s">
        <v>604</v>
      </c>
      <c r="E11" s="533"/>
      <c r="F11" s="534"/>
      <c r="G11" s="533">
        <v>50</v>
      </c>
      <c r="H11" s="533">
        <v>50</v>
      </c>
      <c r="I11" s="535">
        <v>539910</v>
      </c>
      <c r="J11" s="533">
        <v>10</v>
      </c>
      <c r="L11" s="309"/>
      <c r="M11" s="309"/>
      <c r="N11" s="309"/>
      <c r="O11" s="309"/>
    </row>
    <row r="12" spans="3:15" ht="33.75" customHeight="1" x14ac:dyDescent="0.25">
      <c r="C12" s="533">
        <v>2012</v>
      </c>
      <c r="D12" s="533" t="s">
        <v>605</v>
      </c>
      <c r="E12" s="533"/>
      <c r="F12" s="534"/>
      <c r="G12" s="533">
        <v>260</v>
      </c>
      <c r="H12" s="533">
        <v>260</v>
      </c>
      <c r="I12" s="535">
        <v>541638</v>
      </c>
      <c r="J12" s="533">
        <v>48</v>
      </c>
      <c r="L12" s="309"/>
      <c r="M12" s="309"/>
      <c r="N12" s="309"/>
      <c r="O12" s="309"/>
    </row>
    <row r="13" spans="3:15" ht="33.75" customHeight="1" x14ac:dyDescent="0.25">
      <c r="C13" s="533">
        <v>2013</v>
      </c>
      <c r="D13" s="533" t="s">
        <v>606</v>
      </c>
      <c r="E13" s="533"/>
      <c r="F13" s="534"/>
      <c r="G13" s="533" t="s">
        <v>607</v>
      </c>
      <c r="H13" s="533">
        <v>300</v>
      </c>
      <c r="I13" s="535">
        <v>550222</v>
      </c>
      <c r="J13" s="533">
        <v>55</v>
      </c>
      <c r="L13" s="309"/>
      <c r="M13" s="309"/>
      <c r="N13" s="309"/>
      <c r="O13" s="309"/>
    </row>
    <row r="14" spans="3:15" ht="33.75" customHeight="1" x14ac:dyDescent="0.25">
      <c r="C14" s="533">
        <v>2014</v>
      </c>
      <c r="D14" s="533" t="s">
        <v>608</v>
      </c>
      <c r="E14" s="533">
        <v>1</v>
      </c>
      <c r="F14" s="533">
        <v>4</v>
      </c>
      <c r="G14" s="533" t="s">
        <v>607</v>
      </c>
      <c r="H14" s="533">
        <v>305</v>
      </c>
      <c r="I14" s="535">
        <v>558773</v>
      </c>
      <c r="J14" s="533">
        <v>55</v>
      </c>
      <c r="L14" s="309"/>
      <c r="M14" s="309"/>
      <c r="N14" s="309"/>
      <c r="O14" s="309"/>
    </row>
    <row r="15" spans="3:15" ht="33.75" customHeight="1" x14ac:dyDescent="0.25">
      <c r="C15" s="533">
        <v>2015</v>
      </c>
      <c r="D15" s="533" t="s">
        <v>609</v>
      </c>
      <c r="E15" s="533">
        <v>1</v>
      </c>
      <c r="F15" s="533">
        <v>3</v>
      </c>
      <c r="G15" s="533">
        <v>790</v>
      </c>
      <c r="H15" s="533">
        <v>794</v>
      </c>
      <c r="I15" s="535">
        <v>567291</v>
      </c>
      <c r="J15" s="533">
        <v>139.96</v>
      </c>
      <c r="L15" s="309"/>
      <c r="M15" s="309"/>
      <c r="N15" s="309"/>
      <c r="O15" s="309"/>
    </row>
    <row r="16" spans="3:15" ht="33.75" customHeight="1" x14ac:dyDescent="0.25">
      <c r="C16" s="533">
        <v>2016</v>
      </c>
      <c r="D16" s="533" t="s">
        <v>609</v>
      </c>
      <c r="E16" s="533" t="s">
        <v>610</v>
      </c>
      <c r="F16" s="533">
        <v>2</v>
      </c>
      <c r="G16" s="533">
        <v>36</v>
      </c>
      <c r="H16" s="533">
        <v>38</v>
      </c>
      <c r="I16" s="535">
        <v>575700</v>
      </c>
      <c r="J16" s="533">
        <v>6.6</v>
      </c>
      <c r="L16" s="309"/>
      <c r="M16" s="309"/>
      <c r="N16" s="309"/>
      <c r="O16" s="309"/>
    </row>
    <row r="17" spans="3:10" ht="33.75" customHeight="1" x14ac:dyDescent="0.25">
      <c r="C17" s="533">
        <v>2017</v>
      </c>
      <c r="D17" s="533" t="s">
        <v>609</v>
      </c>
      <c r="E17" s="533" t="s">
        <v>610</v>
      </c>
      <c r="F17" s="533" t="s">
        <v>610</v>
      </c>
      <c r="G17" s="533">
        <v>109</v>
      </c>
      <c r="H17" s="533">
        <v>109</v>
      </c>
      <c r="I17" s="535">
        <v>583400</v>
      </c>
      <c r="J17" s="533">
        <v>18.68</v>
      </c>
    </row>
    <row r="18" spans="3:10" ht="33.75" customHeight="1" x14ac:dyDescent="0.25">
      <c r="C18" s="533">
        <v>2018</v>
      </c>
      <c r="D18" s="533" t="s">
        <v>609</v>
      </c>
      <c r="E18" s="533" t="s">
        <v>610</v>
      </c>
      <c r="F18" s="533" t="s">
        <v>610</v>
      </c>
      <c r="G18" s="533">
        <v>22</v>
      </c>
      <c r="H18" s="533">
        <v>22</v>
      </c>
      <c r="I18" s="535">
        <v>590100</v>
      </c>
      <c r="J18" s="533">
        <v>3.73</v>
      </c>
    </row>
    <row r="19" spans="3:10" ht="33.75" customHeight="1" x14ac:dyDescent="0.25">
      <c r="C19" s="533">
        <v>2019</v>
      </c>
      <c r="D19" s="533" t="s">
        <v>611</v>
      </c>
      <c r="E19" s="533" t="s">
        <v>610</v>
      </c>
      <c r="F19" s="533" t="s">
        <v>610</v>
      </c>
      <c r="G19" s="533">
        <v>74</v>
      </c>
      <c r="H19" s="533">
        <v>74</v>
      </c>
      <c r="I19" s="535">
        <v>598000</v>
      </c>
      <c r="J19" s="533">
        <v>12.37</v>
      </c>
    </row>
    <row r="20" spans="3:10" ht="33.75" customHeight="1" x14ac:dyDescent="0.25">
      <c r="C20" s="533">
        <v>2020</v>
      </c>
      <c r="D20" s="533" t="s">
        <v>611</v>
      </c>
      <c r="E20" s="533" t="s">
        <v>610</v>
      </c>
      <c r="F20" s="533" t="s">
        <v>610</v>
      </c>
      <c r="G20" s="533">
        <v>3</v>
      </c>
      <c r="H20" s="533">
        <v>3</v>
      </c>
      <c r="I20" s="535">
        <v>608900</v>
      </c>
      <c r="J20" s="533">
        <v>0.5</v>
      </c>
    </row>
    <row r="21" spans="3:10" ht="33.75" customHeight="1" x14ac:dyDescent="0.25">
      <c r="C21" s="533">
        <v>2021</v>
      </c>
      <c r="D21" s="533" t="s">
        <v>611</v>
      </c>
      <c r="E21" s="533" t="s">
        <v>610</v>
      </c>
      <c r="F21" s="533" t="s">
        <v>610</v>
      </c>
      <c r="G21" s="533">
        <v>75</v>
      </c>
      <c r="H21" s="533">
        <v>75</v>
      </c>
      <c r="I21" s="535">
        <v>616500</v>
      </c>
      <c r="J21" s="533">
        <v>12.2</v>
      </c>
    </row>
    <row r="22" spans="3:10" x14ac:dyDescent="0.25">
      <c r="C22" s="779" t="s">
        <v>612</v>
      </c>
      <c r="D22" s="779"/>
      <c r="E22" s="779"/>
      <c r="F22" s="779"/>
      <c r="G22" s="779"/>
      <c r="H22" s="779"/>
      <c r="I22" s="779"/>
      <c r="J22" s="779"/>
    </row>
    <row r="23" spans="3:10" x14ac:dyDescent="0.25">
      <c r="C23" s="3" t="s">
        <v>371</v>
      </c>
      <c r="D23" s="302" t="s">
        <v>613</v>
      </c>
      <c r="E23" s="3"/>
      <c r="F23" s="3"/>
      <c r="G23" s="3"/>
      <c r="H23" s="3"/>
      <c r="I23" s="3"/>
      <c r="J23" s="3"/>
    </row>
    <row r="24" spans="3:10" x14ac:dyDescent="0.25">
      <c r="C24" s="3" t="s">
        <v>614</v>
      </c>
    </row>
  </sheetData>
  <mergeCells count="4">
    <mergeCell ref="C5:N5"/>
    <mergeCell ref="C9:J9"/>
    <mergeCell ref="C6:N6"/>
    <mergeCell ref="C22:J22"/>
  </mergeCells>
  <hyperlinks>
    <hyperlink ref="D23" r:id="rId1" xr:uid="{97C85E63-59B3-4A62-AFCC-6A9D7737974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F17"/>
  <sheetViews>
    <sheetView zoomScale="70" zoomScaleNormal="70" workbookViewId="0">
      <selection activeCell="J8" sqref="J8"/>
    </sheetView>
  </sheetViews>
  <sheetFormatPr defaultRowHeight="15.75" x14ac:dyDescent="0.25"/>
  <cols>
    <col min="1" max="1" width="9" style="250"/>
    <col min="2" max="2" width="23.25" style="250" customWidth="1"/>
    <col min="3" max="4" width="13.75" style="250" customWidth="1"/>
    <col min="5" max="5" width="13.25" style="250" customWidth="1"/>
    <col min="6" max="6" width="23.5" style="250" customWidth="1"/>
    <col min="7" max="16384" width="9" style="250"/>
  </cols>
  <sheetData>
    <row r="3" spans="1:6" ht="29.25" customHeight="1" x14ac:dyDescent="0.25">
      <c r="B3" s="783" t="s">
        <v>615</v>
      </c>
      <c r="C3" s="784"/>
      <c r="D3" s="784"/>
      <c r="E3" s="784"/>
      <c r="F3" s="785"/>
    </row>
    <row r="4" spans="1:6" ht="19.5" customHeight="1" x14ac:dyDescent="0.25">
      <c r="B4" s="780" t="s">
        <v>83</v>
      </c>
      <c r="C4" s="781"/>
      <c r="D4" s="781"/>
      <c r="E4" s="781"/>
      <c r="F4" s="782"/>
    </row>
    <row r="6" spans="1:6" ht="30.75" customHeight="1" x14ac:dyDescent="0.25">
      <c r="B6" s="786" t="s">
        <v>616</v>
      </c>
      <c r="C6" s="787"/>
      <c r="D6" s="787"/>
      <c r="E6" s="787"/>
      <c r="F6" s="788"/>
    </row>
    <row r="7" spans="1:6" x14ac:dyDescent="0.25">
      <c r="B7" s="790" t="s">
        <v>600</v>
      </c>
      <c r="C7" s="536" t="s">
        <v>617</v>
      </c>
      <c r="D7" s="536" t="s">
        <v>618</v>
      </c>
      <c r="E7" s="537" t="s">
        <v>619</v>
      </c>
      <c r="F7" s="789" t="s">
        <v>620</v>
      </c>
    </row>
    <row r="8" spans="1:6" ht="41.25" customHeight="1" x14ac:dyDescent="0.25">
      <c r="B8" s="790"/>
      <c r="C8" s="536" t="s">
        <v>621</v>
      </c>
      <c r="D8" s="536" t="s">
        <v>622</v>
      </c>
      <c r="E8" s="537" t="s">
        <v>623</v>
      </c>
      <c r="F8" s="789"/>
    </row>
    <row r="9" spans="1:6" x14ac:dyDescent="0.25">
      <c r="B9" s="393">
        <v>2015</v>
      </c>
      <c r="C9" s="494">
        <v>210</v>
      </c>
      <c r="D9" s="493">
        <v>900260</v>
      </c>
      <c r="E9" s="300">
        <v>17514647</v>
      </c>
      <c r="F9" s="538">
        <f>(D9/(E9*1000))</f>
        <v>5.1400407898600526E-5</v>
      </c>
    </row>
    <row r="10" spans="1:6" x14ac:dyDescent="0.25">
      <c r="B10" s="393">
        <v>2016</v>
      </c>
      <c r="C10" s="494">
        <v>69</v>
      </c>
      <c r="D10" s="493">
        <v>221454</v>
      </c>
      <c r="E10" s="539">
        <v>16654387</v>
      </c>
      <c r="F10" s="538">
        <f t="shared" ref="F10:F13" si="0">(D10/(E10*1000))</f>
        <v>1.3297036990914165E-5</v>
      </c>
    </row>
    <row r="11" spans="1:6" x14ac:dyDescent="0.25">
      <c r="B11" s="393">
        <v>2017</v>
      </c>
      <c r="C11" s="494">
        <v>52</v>
      </c>
      <c r="D11" s="493">
        <v>191155</v>
      </c>
      <c r="E11" s="539">
        <v>16915201</v>
      </c>
      <c r="F11" s="538">
        <f t="shared" si="0"/>
        <v>1.1300782059876203E-5</v>
      </c>
    </row>
    <row r="12" spans="1:6" x14ac:dyDescent="0.25">
      <c r="B12" s="393">
        <v>2018</v>
      </c>
      <c r="C12" s="494">
        <v>21</v>
      </c>
      <c r="D12" s="493">
        <v>14450</v>
      </c>
      <c r="E12" s="539">
        <v>17752211</v>
      </c>
      <c r="F12" s="538">
        <f t="shared" si="0"/>
        <v>8.1398311455401249E-7</v>
      </c>
    </row>
    <row r="13" spans="1:6" x14ac:dyDescent="0.25">
      <c r="B13" s="393">
        <v>2019</v>
      </c>
      <c r="C13" s="494">
        <v>73</v>
      </c>
      <c r="D13" s="493">
        <v>187537</v>
      </c>
      <c r="E13" s="539">
        <v>17959484</v>
      </c>
      <c r="F13" s="538">
        <f t="shared" si="0"/>
        <v>1.0442226513857526E-5</v>
      </c>
    </row>
    <row r="14" spans="1:6" x14ac:dyDescent="0.25">
      <c r="B14" s="393">
        <v>2020</v>
      </c>
      <c r="C14" s="494">
        <v>3</v>
      </c>
      <c r="D14" s="493">
        <v>205395</v>
      </c>
      <c r="E14" s="539">
        <v>15090422</v>
      </c>
      <c r="F14" s="538">
        <f t="shared" ref="F14" si="1">(D14/(E14*1000))</f>
        <v>1.3610951370346039E-5</v>
      </c>
    </row>
    <row r="15" spans="1:6" x14ac:dyDescent="0.25">
      <c r="A15" s="540"/>
      <c r="B15" s="368" t="s">
        <v>624</v>
      </c>
      <c r="C15" s="368"/>
      <c r="D15" s="368"/>
      <c r="E15" s="368"/>
      <c r="F15" s="368"/>
    </row>
    <row r="16" spans="1:6" x14ac:dyDescent="0.25">
      <c r="B16" s="368" t="s">
        <v>371</v>
      </c>
      <c r="C16" s="369" t="s">
        <v>613</v>
      </c>
    </row>
    <row r="17" spans="2:2" x14ac:dyDescent="0.25">
      <c r="B17" s="368" t="s">
        <v>625</v>
      </c>
    </row>
  </sheetData>
  <mergeCells count="5">
    <mergeCell ref="B4:F4"/>
    <mergeCell ref="B3:F3"/>
    <mergeCell ref="B6:F6"/>
    <mergeCell ref="F7:F8"/>
    <mergeCell ref="B7:B8"/>
  </mergeCells>
  <hyperlinks>
    <hyperlink ref="C16" r:id="rId1" xr:uid="{3C45EF1D-37D8-42B6-855B-30A8699E27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SDG1_Overview</vt:lpstr>
      <vt:lpstr>1.1.1</vt:lpstr>
      <vt:lpstr>1.2.1</vt:lpstr>
      <vt:lpstr>1.2.2</vt:lpstr>
      <vt:lpstr>1.3.1</vt:lpstr>
      <vt:lpstr>1.4.1</vt:lpstr>
      <vt:lpstr>1.4.2</vt:lpstr>
      <vt:lpstr>1.5.1</vt:lpstr>
      <vt:lpstr>1.5.2</vt:lpstr>
      <vt:lpstr>1.5.3</vt:lpstr>
      <vt:lpstr>1.5.4</vt:lpstr>
      <vt:lpstr>1.a.1</vt:lpstr>
      <vt:lpstr>1.a.2</vt:lpstr>
      <vt:lpstr>1.b.1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Page</dc:creator>
  <cp:keywords/>
  <dc:description/>
  <cp:lastModifiedBy>Naiema</cp:lastModifiedBy>
  <cp:revision/>
  <dcterms:created xsi:type="dcterms:W3CDTF">2017-01-27T22:30:52Z</dcterms:created>
  <dcterms:modified xsi:type="dcterms:W3CDTF">2025-05-23T06:11:10Z</dcterms:modified>
  <cp:category/>
  <cp:contentStatus/>
</cp:coreProperties>
</file>