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showInkAnnotation="0" autoCompressPictures="0"/>
  <mc:AlternateContent xmlns:mc="http://schemas.openxmlformats.org/markup-compatibility/2006">
    <mc:Choice Requires="x15">
      <x15ac:absPath xmlns:x15ac="http://schemas.microsoft.com/office/spreadsheetml/2010/11/ac" url="https://d.docs.live.net/fd1d10919d01c8cc/Desktop/SDG FILE/DataDepository_Clean/"/>
    </mc:Choice>
  </mc:AlternateContent>
  <xr:revisionPtr revIDLastSave="132" documentId="8_{2C253F51-9F46-452D-B127-6D9AE25F6C2C}" xr6:coauthVersionLast="47" xr6:coauthVersionMax="47" xr10:uidLastSave="{B44DA518-05CF-4149-95A4-9770992D6CC1}"/>
  <bookViews>
    <workbookView xWindow="-120" yWindow="-120" windowWidth="20730" windowHeight="11040" tabRatio="754" firstSheet="1" activeTab="14" xr2:uid="{00000000-000D-0000-FFFF-FFFF00000000}"/>
  </bookViews>
  <sheets>
    <sheet name="SDG 10_Overview" sheetId="43" r:id="rId1"/>
    <sheet name="10.1.1" sheetId="44" r:id="rId2"/>
    <sheet name="10.2.1" sheetId="45" r:id="rId3"/>
    <sheet name="10.3.1" sheetId="42" r:id="rId4"/>
    <sheet name="10.4.1" sheetId="33" r:id="rId5"/>
    <sheet name="10.4.2" sheetId="47" r:id="rId6"/>
    <sheet name="10.5.1" sheetId="48" r:id="rId7"/>
    <sheet name="10.6.1" sheetId="46" r:id="rId8"/>
    <sheet name="10.7.1" sheetId="49" r:id="rId9"/>
    <sheet name="10.7.2" sheetId="50" r:id="rId10"/>
    <sheet name="10.7.3" sheetId="51" r:id="rId11"/>
    <sheet name="10.7.4" sheetId="52" r:id="rId12"/>
    <sheet name="10.a.1" sheetId="53" r:id="rId13"/>
    <sheet name="10.b.1" sheetId="54" r:id="rId14"/>
    <sheet name="10.c.1" sheetId="55" r:id="rId15"/>
  </sheets>
  <externalReferences>
    <externalReference r:id="rId16"/>
  </externalReferences>
  <definedNames>
    <definedName name="look">#REF!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55" l="1"/>
  <c r="I27" i="55" s="1"/>
  <c r="H26" i="55"/>
  <c r="I26" i="55" s="1"/>
  <c r="H25" i="55"/>
  <c r="I25" i="55" s="1"/>
  <c r="H24" i="55"/>
  <c r="I24" i="55" s="1"/>
  <c r="H23" i="55"/>
  <c r="I23" i="55" s="1"/>
  <c r="H22" i="55"/>
  <c r="I22" i="55" s="1"/>
  <c r="H21" i="55"/>
  <c r="I21" i="55" s="1"/>
  <c r="H20" i="55"/>
  <c r="I20" i="55" s="1"/>
  <c r="H19" i="55"/>
  <c r="I19" i="55" s="1"/>
  <c r="H18" i="55"/>
  <c r="I18" i="55" s="1"/>
  <c r="H17" i="55"/>
  <c r="I17" i="55" s="1"/>
  <c r="H16" i="55"/>
  <c r="I16" i="55" s="1"/>
  <c r="H15" i="55"/>
  <c r="I15" i="55" s="1"/>
  <c r="H14" i="55"/>
  <c r="I14" i="55" s="1"/>
  <c r="H29" i="33" l="1"/>
  <c r="E29" i="33"/>
  <c r="I28" i="33"/>
  <c r="J28" i="33" s="1"/>
  <c r="F28" i="33"/>
  <c r="G28" i="33" s="1"/>
  <c r="I27" i="33"/>
  <c r="J27" i="33" s="1"/>
  <c r="F27" i="33"/>
  <c r="G27" i="33" s="1"/>
  <c r="I26" i="33"/>
  <c r="J26" i="33" s="1"/>
  <c r="F26" i="33"/>
  <c r="G26" i="33" s="1"/>
  <c r="I25" i="33"/>
  <c r="J25" i="33" s="1"/>
  <c r="F25" i="33"/>
  <c r="G25" i="33" s="1"/>
  <c r="I24" i="33"/>
  <c r="J24" i="33" s="1"/>
  <c r="F24" i="33"/>
  <c r="G24" i="33" s="1"/>
  <c r="I23" i="33"/>
  <c r="J23" i="33" s="1"/>
  <c r="F23" i="33"/>
  <c r="G23" i="33" s="1"/>
  <c r="I22" i="33"/>
  <c r="J22" i="33" s="1"/>
  <c r="F22" i="33"/>
  <c r="G22" i="33" s="1"/>
  <c r="I21" i="33"/>
  <c r="J21" i="33" s="1"/>
  <c r="F21" i="33"/>
  <c r="G21" i="33" s="1"/>
  <c r="I20" i="33"/>
  <c r="J20" i="33" s="1"/>
  <c r="F20" i="33"/>
  <c r="G20" i="33" s="1"/>
  <c r="I19" i="33"/>
  <c r="J19" i="33" s="1"/>
  <c r="F19" i="33"/>
  <c r="G19" i="33" s="1"/>
  <c r="I18" i="33"/>
  <c r="J18" i="33" s="1"/>
  <c r="F18" i="33"/>
  <c r="G18" i="33" s="1"/>
  <c r="I17" i="33"/>
  <c r="J17" i="33" s="1"/>
  <c r="F17" i="33"/>
  <c r="G17" i="33" s="1"/>
  <c r="I16" i="33"/>
  <c r="J16" i="33" s="1"/>
  <c r="F16" i="33"/>
  <c r="G16" i="33" s="1"/>
  <c r="I15" i="33"/>
  <c r="J15" i="33" s="1"/>
  <c r="F15" i="33"/>
  <c r="G15" i="33" s="1"/>
  <c r="I14" i="33"/>
  <c r="J14" i="33" s="1"/>
  <c r="F14" i="33"/>
  <c r="G14" i="33" s="1"/>
  <c r="I13" i="33"/>
  <c r="J13" i="33" s="1"/>
  <c r="F13" i="33"/>
  <c r="I12" i="33"/>
  <c r="J12" i="33" s="1"/>
  <c r="F12" i="33"/>
  <c r="G12" i="33" s="1"/>
  <c r="I29" i="33" l="1"/>
  <c r="J29" i="33" s="1"/>
  <c r="F29" i="33"/>
  <c r="G29" i="33" s="1"/>
  <c r="G13" i="33"/>
  <c r="C5" i="43" l="1"/>
  <c r="D5" i="43"/>
  <c r="AA20" i="43"/>
  <c r="AA19" i="43"/>
  <c r="AA18" i="43"/>
  <c r="AA17" i="43"/>
  <c r="AA16" i="43"/>
  <c r="AA15" i="43"/>
  <c r="AA14" i="43"/>
  <c r="AA13" i="43"/>
  <c r="AA12" i="43"/>
  <c r="AA11" i="43"/>
  <c r="AA10" i="43"/>
  <c r="AA9" i="43"/>
  <c r="AA8" i="43"/>
  <c r="AA7" i="43"/>
</calcChain>
</file>

<file path=xl/sharedStrings.xml><?xml version="1.0" encoding="utf-8"?>
<sst xmlns="http://schemas.openxmlformats.org/spreadsheetml/2006/main" count="1017" uniqueCount="500">
  <si>
    <t>Source</t>
  </si>
  <si>
    <t>Total</t>
  </si>
  <si>
    <t>10.1 By 2030, progressively achieve and sustain income growth of the bottom 40 per cent of the population at a rate higher than the national average</t>
  </si>
  <si>
    <t>10.1.1 Growth rates of household expenditure or income per capita among the bottom 40 per cent of the population and the total population</t>
  </si>
  <si>
    <t>10.2 By 2030, empower and promote the social, economic and political inclusion of all, irrespective of age, sex, disability, race, ethnicity, origin, religion or economic or other status</t>
  </si>
  <si>
    <t>10.2.1 Proportion of people living below 50 per cent of median income, by sex, age and persons with disabilities</t>
  </si>
  <si>
    <t>10.3 Ensure equal opportunity and reduce inequalities of outcome, including by eliminating discriminatory laws, policies and practices and promoting appropriate legislation, policies and action in this regard</t>
  </si>
  <si>
    <t>10.3.1 Proportion of population reporting having personally felt discriminated against or harassed in the previous 12 months on the basis of a ground of discrimination prohibited under international human rights law</t>
  </si>
  <si>
    <t>10.4 Adopt policies, especially fiscal, wage and social protection policies, and progressively achieve greater equality</t>
  </si>
  <si>
    <t>10.4.1 Labour share of GDP</t>
  </si>
  <si>
    <t>10.5 Improve the regulation and monitoring of global financial markets and institutions and strengthen the implementation of such regulations</t>
  </si>
  <si>
    <t>10.5.1 Financial Soundness Indicators</t>
  </si>
  <si>
    <t>10.6 Ensure enhanced representation and voice for developing countries in decision-making in global international economic and financial institutions in order to deliver more effective, credible, accountable and legitimate institutions</t>
  </si>
  <si>
    <t>10.6.1 Proportion of members and voting rights of developing countries in international organizations</t>
  </si>
  <si>
    <t>10.7 Facilitate orderly, safe, regular and responsible migration and mobility of people, including through the implementation of planned and well-managed migration policies</t>
  </si>
  <si>
    <t>10.7.1 Recruitment cost borne by employee as a proportion of monthly income earned in country of destination</t>
  </si>
  <si>
    <t>10.7.2 Number of countries with migration policies that facilitate orderly, safe, regular and responsible migration and mobility of people</t>
  </si>
  <si>
    <t>10.7.3 Number of people who died or disappeared in the process of migration towards an international destination</t>
  </si>
  <si>
    <t>10.7.4 Proportion of the population who are refugees, by country of origin</t>
  </si>
  <si>
    <t>10.a Implement the principle of special and differential treatment for developing countries, in particular least developed countries, in accordance with World Trade Organization agreements</t>
  </si>
  <si>
    <t>10.a.1 Proportion of tariff lines applied to imports from least developed countries and developing countries with zero-tariff</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</si>
  <si>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</si>
  <si>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10.b.1 Total resource flows for development, by recipient and donor countries and type of flow (e.g. official development assistance, foreign direct investment and other flows)</t>
  </si>
  <si>
    <t>10.c By 2030, reduce to less than 3 per cent the transaction costs of migrant remittances and eliminate remittance corridors with costs higher than 5 per cent</t>
  </si>
  <si>
    <t>10.c.1 Remittance costs as a proportion of the amount remitted</t>
  </si>
  <si>
    <t>The growth rate in the welfare aggregate of bottom 40% is computed as the annualized average growth rate in per capita real consumption or income of the bottom 40% of the income distribution in a country from household surveys over a roughly 5-year period. The national average growth rate in the welfare aggregate is computed as the annualized average growth rate in per capita real consumption or income of the total population in a country from household surveys over a roughly 5-year period.</t>
  </si>
  <si>
    <t>The proportion of people living below 50 percent of median income (or consumption) is the share (%) of a country’s population living on less than half of the consumption/income level of the median of the national income/consumption distribution.</t>
  </si>
  <si>
    <t>This indicator is defined as the proportion of the population (adults) who self-report that they personally experienced discrimination or harassment during the last 12 months based on ground(s) prohibited by international human rights law. International human rights law refers to the body of international legal instruments aiming to promote and protect human rights, including the Universal Declaration of Human Rights and subsequent international human rights treaties adopted by the United Nations.</t>
  </si>
  <si>
    <t>Labour share of Gross Domestic Product (GDP) is the total compensation of employees and the labour income of the self-employed given as a percent of GDP, which is a measure of total output. It provides information about the relative share of output which accrues to workers as compared with the share thataccrues to capital in the production process for a given reference period.</t>
  </si>
  <si>
    <t xml:space="preserve">Seven FSIs are included as SDG indicators for 10.5.1 and expressed as percent.
1 - Regulatory Tier 1 capital to assets
2 - Regulatory Tier 1 capital to risk- weighted assets
3 - Nonperforming loans net of provisions to capital
4 - Nonperforming loans to total gross loans
5 - Return on assets
6 - Liquid assets to short-term liabilities
7 - Net open position in foreign exchange to capital
</t>
  </si>
  <si>
    <t>The proportion of members and voting rights of developing countries in international organizations has two components, the developing country proportion of voting rights and the developing country proportion of membership in international organisations. In some institutions these two components are identical.</t>
  </si>
  <si>
    <t>SDG indicator 10.7.1 is defined as: “Recruitment cost borne by employee as a proportion of monthly income earned in country of destination”, i.e. a ratio between a cost measure and an incomemeasure. The statistics used for the numerators and denominators for indicator 10.7.1 should be based on costs and earnings observed for the same individual international migrant worker.</t>
  </si>
  <si>
    <t>SDG Indicator 10.7.2 aims to describe the state of national migration policies and how such policies change over time. The information collected seeks to identify both progress made and gaps, thus contributing to the evidence base for actionable recommendations for the implementation of SDG target 10.7. The indicator also serves for the future thematic reviews at the High-level Political Forum on Sustainable Development (HLPF).</t>
  </si>
  <si>
    <t>10.7.3 data are currently based on the International Organization for Migration (IOM)’s Missing Migrants Project (MMP), which since 20214 has documented incidents in which migrants (regardless of legal status) have died or are presumed to have died in the process of migration towards an international destination. This selection of data is based on the currently available sources and can provide some insight into the risks of migration routes.</t>
  </si>
  <si>
    <t>The indicator is defined as the total count of population who have been recognized as refugeesas a proportion of the total population of their country of origin, expressed per 100,000 population.Refugees refers to persons recognized by the Government and/or UNHCR, or those in a refugee-like situation. Population refers to total resident population in a given country in a given year.</t>
  </si>
  <si>
    <t>Proportion of total number of tariff lines (in per cent) applied to products imported from least developed countries and developing countries corresponding to a 0% tariff rate in HS chapter 01-97.</t>
  </si>
  <si>
    <t>Total resource flows for development, by recipient and donor countries and type of flow comprises of Official Development Assistance (ODA), other official flows (OOF) and private flows.</t>
  </si>
  <si>
    <t>Goal 10. Reduce inequality within and among countries</t>
  </si>
  <si>
    <t>Table EQ.3.1W: Discrimination and harassment (women)</t>
  </si>
  <si>
    <t>Percentage of women age 15-49 years who in the past 12 months have felt discriminated against or harassed and those who have not felt discriminated against or harassed, Suriname MICS, 2018</t>
  </si>
  <si>
    <t>Percentage of women age 15-49 years who in the last 12 months have felt discriminated against or harassed on the basis of:</t>
  </si>
  <si>
    <t>Percentage of women who have not felt discriminated against or harassed in the last 12 months</t>
  </si>
  <si>
    <t xml:space="preserve">Number of women </t>
  </si>
  <si>
    <t>Ethnic origin</t>
  </si>
  <si>
    <t>Gender</t>
  </si>
  <si>
    <t>Sexual orientation</t>
  </si>
  <si>
    <t>Age</t>
  </si>
  <si>
    <t>Religion or belief</t>
  </si>
  <si>
    <t>Disability</t>
  </si>
  <si>
    <t>Immigration origin</t>
  </si>
  <si>
    <t>Other reason</t>
  </si>
  <si>
    <r>
      <t>Any reason</t>
    </r>
    <r>
      <rPr>
        <vertAlign val="superscript"/>
        <sz val="8"/>
        <rFont val="Arial"/>
        <family val="2"/>
      </rPr>
      <t>1</t>
    </r>
  </si>
  <si>
    <t>Area</t>
  </si>
  <si>
    <t xml:space="preserve">Urban </t>
  </si>
  <si>
    <t>Rural Coastal</t>
  </si>
  <si>
    <t xml:space="preserve">Rural Interior </t>
  </si>
  <si>
    <t>Region</t>
  </si>
  <si>
    <t xml:space="preserve">    Paramaribo</t>
  </si>
  <si>
    <t xml:space="preserve">    Wanica</t>
  </si>
  <si>
    <t xml:space="preserve">    Nickerie</t>
  </si>
  <si>
    <t xml:space="preserve">    Coronie</t>
  </si>
  <si>
    <t xml:space="preserve">    Saramacca</t>
  </si>
  <si>
    <t xml:space="preserve">    Marowijne</t>
  </si>
  <si>
    <t xml:space="preserve">    Para </t>
  </si>
  <si>
    <t xml:space="preserve">    Brokopondo</t>
  </si>
  <si>
    <t xml:space="preserve">    Sipaliwini</t>
  </si>
  <si>
    <t>15-19</t>
  </si>
  <si>
    <t>15-17</t>
  </si>
  <si>
    <t>18-19</t>
  </si>
  <si>
    <t>20-24</t>
  </si>
  <si>
    <t>25-29</t>
  </si>
  <si>
    <t>30-34</t>
  </si>
  <si>
    <t>35-39</t>
  </si>
  <si>
    <t>40-44</t>
  </si>
  <si>
    <t>45-49</t>
  </si>
  <si>
    <r>
      <rPr>
        <b/>
        <vertAlign val="superscript"/>
        <sz val="8"/>
        <rFont val="Arial"/>
        <family val="2"/>
      </rPr>
      <t xml:space="preserve">1 </t>
    </r>
    <r>
      <rPr>
        <b/>
        <sz val="8"/>
        <rFont val="Arial"/>
        <family val="2"/>
      </rPr>
      <t>MICS indicator EQ.7 - Discrimination; SDG Indicators 10.3.1 &amp; 16.b.1</t>
    </r>
  </si>
  <si>
    <t>The percentage of women age 15-49 years who in the last 12 months have felt discriminated against or harassed is tabulated by frequency of basis for discrimination or harassment using question VT22A through VT22X. A 'yes' to any of these questions is included in the numerator of MICS indicator 15.4.
Those who have not felt discriminated against or harassed (VT22A through VT22X=2) are tabulated in the column labeled: Percentage of women age 15-49 who have not felt discriminated against or harassed in the last 12 months.</t>
  </si>
  <si>
    <t>Targets</t>
  </si>
  <si>
    <t>Tier</t>
  </si>
  <si>
    <t>data-availability</t>
  </si>
  <si>
    <t>Agency</t>
  </si>
  <si>
    <t>latest</t>
  </si>
  <si>
    <t>data available by sex, age, location etc</t>
  </si>
  <si>
    <t>national 'approved ' indicator: yes =1/No =0</t>
  </si>
  <si>
    <t>latest statistics</t>
  </si>
  <si>
    <t>reporting agency/ministry</t>
  </si>
  <si>
    <t>custodian</t>
  </si>
  <si>
    <t>remarks</t>
  </si>
  <si>
    <t>national priority score</t>
  </si>
  <si>
    <t>linked to Nat.Dev.Plan (2017-2021)</t>
  </si>
  <si>
    <t>linked to Nat.Dev.Plan (2022-2026)</t>
  </si>
  <si>
    <t>Linked to CC ind</t>
  </si>
  <si>
    <t>Link MSDCF</t>
  </si>
  <si>
    <t>census/ survey</t>
  </si>
  <si>
    <t>publications/ studies</t>
  </si>
  <si>
    <t>NSO</t>
  </si>
  <si>
    <t>MINISTRY</t>
  </si>
  <si>
    <t>Other</t>
  </si>
  <si>
    <t>website</t>
  </si>
  <si>
    <t>year</t>
  </si>
  <si>
    <t>C100101</t>
  </si>
  <si>
    <t>Tier II</t>
  </si>
  <si>
    <t>HBS data</t>
  </si>
  <si>
    <t>HBS 1999/2014</t>
  </si>
  <si>
    <t>GBS</t>
  </si>
  <si>
    <t>yes</t>
  </si>
  <si>
    <t xml:space="preserve">World Bank
</t>
  </si>
  <si>
    <t>only for urban /rural</t>
  </si>
  <si>
    <t>C100201</t>
  </si>
  <si>
    <t>HBS data/ IDB Living Conditions</t>
  </si>
  <si>
    <t>HBS 2014/ IDB report 2017</t>
  </si>
  <si>
    <t>C200204</t>
  </si>
  <si>
    <t>MICS</t>
  </si>
  <si>
    <t>SFR MICS, 2018</t>
  </si>
  <si>
    <t>Sozavo</t>
  </si>
  <si>
    <t>SOZAVO</t>
  </si>
  <si>
    <t xml:space="preserve">OHCHR
</t>
  </si>
  <si>
    <t>C100401</t>
  </si>
  <si>
    <t>Tier I</t>
  </si>
  <si>
    <t>HBS/ National Accounts</t>
  </si>
  <si>
    <t>National accounts/ HHO, 2020 and HBS, 2014</t>
  </si>
  <si>
    <t>2020/2014</t>
  </si>
  <si>
    <t>selected indicators</t>
  </si>
  <si>
    <t xml:space="preserve">ILO
</t>
  </si>
  <si>
    <t>C100402</t>
  </si>
  <si>
    <t>World Bank</t>
  </si>
  <si>
    <t>tax deductions are only available for the public sector and large companies by GBS</t>
  </si>
  <si>
    <t>C100501</t>
  </si>
  <si>
    <t>SPS/ CBVS</t>
  </si>
  <si>
    <t xml:space="preserve">IMF
</t>
  </si>
  <si>
    <t>C200205</t>
  </si>
  <si>
    <t xml:space="preserve">DESA/FFDO
</t>
  </si>
  <si>
    <t>C100701</t>
  </si>
  <si>
    <t xml:space="preserve">ILO,
World Bank
</t>
  </si>
  <si>
    <t>C100702</t>
  </si>
  <si>
    <t xml:space="preserve">DESA Population Division,
IOM
</t>
  </si>
  <si>
    <t>C100703</t>
  </si>
  <si>
    <t>IOM</t>
  </si>
  <si>
    <t>C100704</t>
  </si>
  <si>
    <t>UNHCR</t>
  </si>
  <si>
    <t>C100a01</t>
  </si>
  <si>
    <t xml:space="preserve">ITC,
UNCTAD,
WTO
</t>
  </si>
  <si>
    <t>C100b01</t>
  </si>
  <si>
    <t xml:space="preserve">OECD
</t>
  </si>
  <si>
    <t>C100c01</t>
  </si>
  <si>
    <t>Table 2 Proportion of households living at risk of poverty (%)</t>
  </si>
  <si>
    <t>Poverty line</t>
  </si>
  <si>
    <t>Poverty line ($ per day/ SRD per month)</t>
  </si>
  <si>
    <t>National</t>
  </si>
  <si>
    <t>Urban</t>
  </si>
  <si>
    <t>Rural</t>
  </si>
  <si>
    <t>Interior</t>
  </si>
  <si>
    <t xml:space="preserve">Extreme poverty line </t>
  </si>
  <si>
    <t>$2-line/ SRD 120</t>
  </si>
  <si>
    <t>50%-median line</t>
  </si>
  <si>
    <t>$5-line/ SRD 275</t>
  </si>
  <si>
    <t>Elderly- allowance-line</t>
  </si>
  <si>
    <t>$9- line/ SRD 525</t>
  </si>
  <si>
    <t>Minimum wage- line</t>
  </si>
  <si>
    <t>$11- line/ SRD 686</t>
  </si>
  <si>
    <t xml:space="preserve">Source: LAPOPSU2012  </t>
  </si>
  <si>
    <t xml:space="preserve">In Table 2 the proportion of households living at risk of poverty (AROP) are presented for each poverty line at national and regional level. The proportions at national level varies between 11 to 60 percent. The proportion of extreme poverty at national level is 11 percent, that is 1 out of ten households has a monthly income of SRD120 or less per household –equivalent.  The relative poverty line shows that at national level 24 percent of the households have an income lower than SRD 275 per household-equivalent. The poverty line set at the level of the elderly allowance shows that almost half  of the households live at risk of poverty and the highest incidence is found by the minimum wage poverty line, which identifies almost 60 percent as poor. The proportions of the elderly allowance and the minimum wage line are very high, if we consider minimum wage and elderly allowance as the lowest socio-economic securities. 
Turning to the results at regional level, show that the figures of the urban and rural regions are more in line with the national figures, but very contrasting with the poverty incidence for the interior. Compared to the national figures poverty is 10 to 20 percent higher in the interior part of the country
</t>
  </si>
  <si>
    <t xml:space="preserve">Figure 2 presents the weighted equivalised consumption expenditures, here and further, expenditures  for the 5 strata. The difference between the distribution of ParWan and the other strata is evident and point to relative higher expenditures for households in the urban region. The figure shows that the (95%)-range for all the other strata lies between 0-254 $ (0-500 SRD), while this is   between 0-1018 $ (0-2000 SRD) for ParWan, not taking the right tail of the distributions into account. The higher and smaller the distribution function, the lower the average expenditures are for the strata. According to this logic, we expect the lowest expenditures for CorSar, the graph with the highest peak, followed by Nickerie and so on. Further in this section we will link back to these estimates, when we tabulate the average expenditures by strata. </t>
  </si>
  <si>
    <t>Source: 2013/14 HBS</t>
  </si>
  <si>
    <t>Figure 3. Expenditures in maingroups following the COICOP-classification (%)</t>
  </si>
  <si>
    <t xml:space="preserve">Source: 2013/14 HBS </t>
  </si>
  <si>
    <t>Figure 2. Consumption expenditures by stratum</t>
  </si>
  <si>
    <t>The classification of the expenditures in 12 main groups shows that households spend about 76% of the expenditures on 3 categories: food and non-alcoholic beverages (46%), household and utility costs (17%) and transportation (11%).</t>
  </si>
  <si>
    <t xml:space="preserve">Figure 4 presents these expenditures by stratabased upon these 3 main categories, and the remaining categories are clustered in the group ‘Other’. </t>
  </si>
  <si>
    <t xml:space="preserve">The division by strata shows that the relative proportion of food (40%) for the urban stratum (ParWan) is much lower than the other strata, which have more or less the same proportion of food share (50%).The share of all other expenditure categories are for the urban a bit higher than for the rural strata. </t>
  </si>
  <si>
    <t xml:space="preserve">The next division is in quintiles, 5 equal groups of the household after ranking of their expenditure, presented by Figure 5. Households with the lowest expenditures are in Q1,and Q5 is thegroup households with the highest expenditures. Comparing the quintiles show that the share of food in the total consumption basket is the highest for Q1, and gradually this becomes lower for the other quintiles. For Q1-3, half of their consumption share consist of food, while for the richest group this is only 30%. The share for housing and utility expenditures  is surprisingly almost equal for all the quintiles.  We can conclude by saying that those in the lowest quintiles spend most of their expenditures on food , followed by housing and utilities expenses, while the highest quintile spend more or less equal proportions on all the 3 main categories, but relatively lower on food compared to the other quintiles. Spending relatively more of the disposable income on food for the lower quintiles, confirms traditional poverty theories that the poor spend almost all their income on food. Food is an essential part of the basic needs basket and the 2013/14 HBS data confirms also that households that are better off, spend less of their expenditures on food.  </t>
  </si>
  <si>
    <t>Table 6. Expenditures classified by quintiles, ethnicity and inequality ratios (N=2928)</t>
  </si>
  <si>
    <t>Quintiles</t>
  </si>
  <si>
    <t>Amerindians</t>
  </si>
  <si>
    <t>Maroons</t>
  </si>
  <si>
    <t>Creoles</t>
  </si>
  <si>
    <t>Hind.</t>
  </si>
  <si>
    <t>Javanese</t>
  </si>
  <si>
    <t>Mixed</t>
  </si>
  <si>
    <t>H/L</t>
  </si>
  <si>
    <t>Q1</t>
  </si>
  <si>
    <t>Q2</t>
  </si>
  <si>
    <t>Q3</t>
  </si>
  <si>
    <t>Q4</t>
  </si>
  <si>
    <t>Q5</t>
  </si>
  <si>
    <t>Q5/Q1</t>
  </si>
  <si>
    <t>ParWan</t>
  </si>
  <si>
    <t>Nickerie</t>
  </si>
  <si>
    <t>CorSar</t>
  </si>
  <si>
    <t>Commewijne</t>
  </si>
  <si>
    <t>Para</t>
  </si>
  <si>
    <t xml:space="preserve">The resultsfor ethnic groups show that the inequality between the richest and the poorest group is around 13 and varying between 8.8 and 14.9. That means that the 20%-richest group spend thirteen times more than the poorest 20%. For the Amerindians, for example the mean expenditures forthe richest group is $ 724 (SRD1422) and for the Q1, the poorest group, $82 (SRD 162).This results in an inequality ratio of 8.8. Compared tothe other ethnic groups, the Amerindians have the lowest inequality ratio. The highest inequality ratio is found with the Hindustani, with an estimated 14.9 ratio. Comparing all the subgroups show that the Hindustani’s in Q5 have the highest expenditures $ 1221 (SRD2399), and the Amerindians in Q1 the lowest $ 82 (SRD 162). However, this does not mean that the Hindustani’s are the richest of the sample; the means of the total sample show that the Amerindians are indeed the poorest $233 (SRD 457) followed closely by the Maroons with $ 277 (SRD 544), while the mixed ethnic group has the highest mean, $ 522 (SRD 1026). Noteworthy, is also the expenditures of the Q4, which are twice the level of the households in Q3.Comparing the mean of the total sample with the means of the quintiles, we can say that the results indicate that for Amerindians and Maroons the mean of their total subgroup is a representation of the average of Q1-Q3, while for the Hindustani, Creole and Javanese households the mean of the total sample represents more the average of the Q4 and Q5 means.
In the table,  the figures for the highest and lowest expenditures are marked bold for each quintile, and the results in the last column show that within each quintile the expenditures of the ethic group with the highest score is approximately 1.1 times higher, than the lowest score. These figures indicate that within each quintile the inequality between ethnic groups is less outspoken,as are the inequality ratios  between quintiles, especially, Q5 compared to Q1.  Q5 has the highest inequality ratio between ethnic groups, which is, 1.7
</t>
  </si>
  <si>
    <t xml:space="preserve">For Table 7 the same procedure as Table 6 is repeated, but now with a focus on strata. The results show for example that households in the lowest quintile in ParWan have an average spending of $ 93, while this is 4 times higher for the fourth quintile ($ 467) and almost 11 times higher for the fifth quintile ($ 1120). Comparing the highest and lowest quintiles, show that Nickerie has the highest inequality ratio (Q5/Q1=15.2). This is not surprising, since the majority in Nickerie consist of Hindustani, which wereidentified as the group with the highest inequality in Table 6. The lowest inequality is found in Para (Q5/Q1=11.0), which can also be explained by the majority of Amerindians living in this strata. 
Between the various strata, the highest inequality is found in the first quintile, between ParWan and Nickerie, with an ratio of 1.3.The total sample ratio is 2.7 between ParWan and Para, which means that ParWan has compared to Para, and more or less with all the other strata, an expenditure level that is 3times higher. 
</t>
  </si>
  <si>
    <t>Summarizing the results presented in the Tables 3-7we can say that comparing the means by strata over ethnic groups showed that for all ethnic groups, households in the ParWan stratum have 2 times higher expenditures than their peers in the  other strata, which classifies ParWan as the strata with the highest living standards. Married or divorced head of households have a higher expenditure level for all strata compared to their unmarried peers. The 20% richest group has compared to their poorest peers in Q1, an estimated expenditure level that is approximately 10 times higher, pointing to a high inequality between the richest and the poorest in the sample.</t>
  </si>
  <si>
    <t>The highest inequality between ethnic groups is found by the Hindustani (Q5/Q1=15) , while the lowest is found for Amerindians, 8.8. The Amerindians have the lowest expenditures, followed by the Maroons, whereas the Mixed group have the highest mean for the overall sample and not the Hindustani.The highest inequality between quintiles is found in Nickerie and the lowest in Para. However, the inequality within a quintile is moderate to low, at ethnic level as for the various strata</t>
  </si>
  <si>
    <t>Table 8 Poverty incidence for selected population subgroups (%)</t>
  </si>
  <si>
    <t>Ethnicity</t>
  </si>
  <si>
    <t>Amerindian</t>
  </si>
  <si>
    <t>Maroon</t>
  </si>
  <si>
    <t>Creole</t>
  </si>
  <si>
    <t>Hindustani</t>
  </si>
  <si>
    <t>Non-poor</t>
  </si>
  <si>
    <t>Poor (Q1)</t>
  </si>
  <si>
    <t>total (N)</t>
  </si>
  <si>
    <t>Household size</t>
  </si>
  <si>
    <t>1-pers.</t>
  </si>
  <si>
    <t>2-4 pers.</t>
  </si>
  <si>
    <t>5-7 pers.</t>
  </si>
  <si>
    <t>8 and more</t>
  </si>
  <si>
    <t>Strata</t>
  </si>
  <si>
    <t>Gender of head</t>
  </si>
  <si>
    <t>Female</t>
  </si>
  <si>
    <t>Male</t>
  </si>
  <si>
    <t xml:space="preserve">As described in the methodology section,households in the lowest quintile Q1 are defined as householdsliving at risk of poverty. This means that the poverty incidence is ‘prefixed’ at 20%. Every household with an expenditurelevel lower than the upper bound of the lowest quintile, which is in this case $ 133.24 (SRD 261.81), is identified as poor. $ 133.24 per adult household equivalent serves as the poverty threshold. This means, for example,  that an household with 2 adults and 3 kids and an (monthly) expenditure of $ 2530 (which is equal to an mean expenditure of $ 100 (per adult equivalent)), is classified as living at risk of poverty, since its mean expenditure is lower than  the poverty line of $133.24. In the previous section the frequencies of the lowest quintile, Q1, is already discussed and presented in the Tables 6 and 7. The average expenditure of the poorest quintile, for example, is $85. For Amerindians, this a bit lower than the sample mean, e.g. $81,  while it is the highest for Maroons, $ 90. Table 8goes more in detail and presents the proportion of the poor within each population subgroup. </t>
  </si>
  <si>
    <t xml:space="preserve"> Commewijne</t>
  </si>
  <si>
    <t xml:space="preserve">Seven FSIs are included as SDG indicators for 10.5.1 and expressed as percent.
1 - Regulatory Tier 1 capital to assets
2 - Regulatory Tier 1 capital to risk- weighted assets(https://www.cbvs.sr/en/statistics/financial-soundness-indicators)
3 - Nonperforming loans net of provisions to capital
4 - Nonperforming loans to total gross loans
5 - Return on assets
6 - Liquid assets to short-term liabilities
7 - Net open position in foreign exchange to capital
</t>
  </si>
  <si>
    <r>
      <t>10.4.2 Redistributive impact of fiscal policy</t>
    </r>
    <r>
      <rPr>
        <b/>
        <vertAlign val="superscript"/>
        <sz val="12"/>
        <color theme="1"/>
        <rFont val="Times New Roman"/>
        <family val="1"/>
      </rPr>
      <t>4</t>
    </r>
  </si>
  <si>
    <r>
      <t xml:space="preserve">The </t>
    </r>
    <r>
      <rPr>
        <u/>
        <sz val="12"/>
        <color theme="1"/>
        <rFont val="Times New Roman"/>
        <family val="1"/>
      </rPr>
      <t>Redistributive Impact of Fiscal Policy</t>
    </r>
    <r>
      <rPr>
        <sz val="12"/>
        <color theme="1"/>
        <rFont val="Times New Roman"/>
        <family val="1"/>
      </rPr>
      <t xml:space="preserve"> indicator is defined as the Gini Indexof pre-fiscal per capita (or equivalized) income less the Gini Indexof post-fiscal per capita (or equivalized) income.These terms are elaborated below and can be calculated with some different variations.</t>
    </r>
  </si>
  <si>
    <t>Table EQ.3.1M: Discrimination and harassment (men)</t>
  </si>
  <si>
    <t>Percentage of men age 15-49 years who in the past 12 months have felt discriminated against or harassed and those who have not felt discriminated against or harassed, Suriname MICS, 2018</t>
  </si>
  <si>
    <t>Percentage of men age 15-49 years who in the last 12 months have felt discriminated against or harassed on the basis of:</t>
  </si>
  <si>
    <t>Percentage of men who have not felt discriminated against or harassed in the last 12 months</t>
  </si>
  <si>
    <t>Number of men</t>
  </si>
  <si>
    <t xml:space="preserve">Rural Coastal </t>
  </si>
  <si>
    <t xml:space="preserve">    Commewijne</t>
  </si>
  <si>
    <t>Definition</t>
  </si>
  <si>
    <t>Administrative data</t>
  </si>
  <si>
    <t>Regional</t>
  </si>
  <si>
    <t>Ministry Finance</t>
  </si>
  <si>
    <t>Ministry Finance/GBS</t>
  </si>
  <si>
    <t>No data available</t>
  </si>
  <si>
    <t>Source: MICS 2018</t>
  </si>
  <si>
    <t>Figure 5. Expenditures of the 3 main groups  by quintile-classification</t>
  </si>
  <si>
    <t xml:space="preserve">Tables 6 and 7 show expenditures by quintile’sethnicity. It also shows the distance between the lowest and the highest quintile for each ethnic group. This classification allows for comparison of groups with a lower living standard and those with higher standards. The classification is studied by taking account of the ethnic background of the household (Table 6) and geographical location or the stratum. Besides the general comparisons between and within subgroups, we also calculate specific inequality ratio’s to measure the differences between the earlier mentioned population subgroups and between the variousquintiles. In the last row of each table the ratio of the average expenditures of the highest and the lowest quintile is listed (Q5/Q1) for each subgroup, that is the ratio between the richest 20% and the poorest 20% of the sample. In addition, in the last column of each of these tables the ratio between the highest and the lowest average expenditure (ratio H/L) within each quintile is listed. The interpretation of the inequality ratio is that (since these ratio’s will be higher than 1) that the higher the ratio, the higher the inequality between the compared groups. The results are analysed step by step in the following part. </t>
  </si>
  <si>
    <t>Table 7. Expenditures classified by quintiles, strata and inequality ratios (N=2928)</t>
  </si>
  <si>
    <t>Explanation Figure 5</t>
  </si>
  <si>
    <t>source: Sobhie , 2018 using HBS 2014 data</t>
  </si>
  <si>
    <t>Explanation Table 2</t>
  </si>
  <si>
    <t>Explanation Figure 6</t>
  </si>
  <si>
    <t>Explanation Figure 7</t>
  </si>
  <si>
    <t>Explanation Figure 2:</t>
  </si>
  <si>
    <t>from migrants living longer than 6 months the survey is carried out, but this indicator is not measured as such</t>
  </si>
  <si>
    <t>Yes =2 full; 1= partial / No=0</t>
  </si>
  <si>
    <t>can be produced by Nat Accounts department NSO</t>
  </si>
  <si>
    <t>linked to RP</t>
  </si>
  <si>
    <t>SSLC 2022</t>
  </si>
  <si>
    <t>IDB</t>
  </si>
  <si>
    <t>LAPOP 2023</t>
  </si>
  <si>
    <t>America's barometer</t>
  </si>
  <si>
    <t>BIBIS</t>
  </si>
  <si>
    <t>BIBIS/ National Migr Policy/ Bseline assessment</t>
  </si>
  <si>
    <t>Capital Adequacy</t>
  </si>
  <si>
    <t>Regulatory capital/RWA</t>
  </si>
  <si>
    <t>Regulatory Tier 1 Capital/RWA</t>
  </si>
  <si>
    <t>Asset Quality</t>
  </si>
  <si>
    <t>NPLs net of provision/Capital</t>
  </si>
  <si>
    <t>Earnings and Profitability</t>
  </si>
  <si>
    <t>ROA</t>
  </si>
  <si>
    <t>ROE</t>
  </si>
  <si>
    <t>Liquidity</t>
  </si>
  <si>
    <t>Liquid Assets/Total Assets</t>
  </si>
  <si>
    <t>Liquid Assets/Short-term Liabilities</t>
  </si>
  <si>
    <t>Jun</t>
  </si>
  <si>
    <t>Dec</t>
  </si>
  <si>
    <t>Capital (net worth)/Assets</t>
  </si>
  <si>
    <t>NPLs/Gross Loans</t>
  </si>
  <si>
    <t>Financial Soundness Indicators of Banks (%)</t>
  </si>
  <si>
    <t>Net Open Position</t>
  </si>
  <si>
    <t>Net open position in foreign exchange to capital</t>
  </si>
  <si>
    <t>N.A.</t>
  </si>
  <si>
    <t>ROI</t>
  </si>
  <si>
    <t>Solvency</t>
  </si>
  <si>
    <t>Coverage Ratio</t>
  </si>
  <si>
    <t>Pension Benefit Paid/Contributions</t>
  </si>
  <si>
    <t>Financial Soundness Indicators of Pensionfunds (%)</t>
  </si>
  <si>
    <t>Financial Soundness Indicators of Credit Unions (%)</t>
  </si>
  <si>
    <t>Regulatory capital/Risk weighted assets</t>
  </si>
  <si>
    <t>Equity/Total Assets</t>
  </si>
  <si>
    <t>Claims vs. Liabilities</t>
  </si>
  <si>
    <t>Claims on members/Liabilities to members</t>
  </si>
  <si>
    <t>Profitability</t>
  </si>
  <si>
    <t>Return on Assets (ROA</t>
  </si>
  <si>
    <t>Actual liquid assets/Required liquid assets</t>
  </si>
  <si>
    <t>*Available liquid assets/Total Assets</t>
  </si>
  <si>
    <t>*With the implementation of the new liquidity guideline as of April 2023, both the calculation method and the minimum standard have been adjusted. The minimum standard has been set at 15% as of April 2023.</t>
  </si>
  <si>
    <t>Source: Central Bank of Suriname</t>
  </si>
  <si>
    <t>Retrieved from:</t>
  </si>
  <si>
    <t>https://www.cbvs.sr/images/content/annual-reports/Jaarverslag_2022_secured.pdf</t>
  </si>
  <si>
    <t>https://www.cbvs.sr/statistieken/financial-soundness-indicators/financial-soundness-indicators</t>
  </si>
  <si>
    <t>https://www.cbvs.sr/images/content/2024/DTK2024/FSR/FSR_2023-19feb-final.pdf</t>
  </si>
  <si>
    <t>Required Capital</t>
  </si>
  <si>
    <t>Available capital/Required Capital</t>
  </si>
  <si>
    <t>Capital/Total Assets</t>
  </si>
  <si>
    <t>Net premium/Capital</t>
  </si>
  <si>
    <t>Capital/Technical Reserves</t>
  </si>
  <si>
    <t>(Real Estate + unqupted equities + debtors)/Total Assets</t>
  </si>
  <si>
    <t>Reinsurance and actuarial issues</t>
  </si>
  <si>
    <t>Risk Retention Ratio (Net premium / Gross Premium)</t>
  </si>
  <si>
    <t>Earnings &amp; Profitability</t>
  </si>
  <si>
    <t>Investment income/total investment assets</t>
  </si>
  <si>
    <t>Combined ratio (loss and expense ratio)</t>
  </si>
  <si>
    <t>Loss ratio (net claims/net premium)</t>
  </si>
  <si>
    <t>Liquid assets/Total liabilities</t>
  </si>
  <si>
    <t>Jun**</t>
  </si>
  <si>
    <t>Expense Ratio</t>
  </si>
  <si>
    <t>Central Bank Yearreports and Financial Stability Reports</t>
  </si>
  <si>
    <t>*Financial Soundness Indicators of Life Insurance Sector (%)</t>
  </si>
  <si>
    <t>*Data based on five non-life insurance companies</t>
  </si>
  <si>
    <t>*Data based on three life insurance companies</t>
  </si>
  <si>
    <t>*Financial Soundness Indicators of Non-life Insurance Sector (%)</t>
  </si>
  <si>
    <t>Dec**</t>
  </si>
  <si>
    <t>**Preliminary Data</t>
  </si>
  <si>
    <t>International Bank for Reconstruction and Development</t>
  </si>
  <si>
    <t>International Finance Corporation</t>
  </si>
  <si>
    <t>International Monetary Fund</t>
  </si>
  <si>
    <t>UN General Assembly</t>
  </si>
  <si>
    <t>World Trade Organisation</t>
  </si>
  <si>
    <t>2019</t>
  </si>
  <si>
    <t>Inter-American Development Bank</t>
  </si>
  <si>
    <t>2020</t>
  </si>
  <si>
    <t>2021</t>
  </si>
  <si>
    <t>2022</t>
  </si>
  <si>
    <t>2023</t>
  </si>
  <si>
    <t>Year</t>
  </si>
  <si>
    <t>International Organization</t>
  </si>
  <si>
    <t>Value (in %)</t>
  </si>
  <si>
    <t>Source:</t>
  </si>
  <si>
    <t>https://statistics.cepal.org/portal/databank/index.html?lang=en&amp;indicator_id=3930</t>
  </si>
  <si>
    <t>Economic Commission for Latin America and the Caribbean (ECLAC)</t>
  </si>
  <si>
    <t>Proportion of members of developing countries in international organizations, by organization (%)</t>
  </si>
  <si>
    <t>Annual Reports: IMF, WTO, IDB, IFC</t>
  </si>
  <si>
    <t xml:space="preserve"> IMF, WTO, IDB, IFC</t>
  </si>
  <si>
    <t xml:space="preserve">Year </t>
  </si>
  <si>
    <t>Convention</t>
  </si>
  <si>
    <t>Refugees</t>
  </si>
  <si>
    <t>Convention relating to the Status of Refugees*</t>
  </si>
  <si>
    <t>The 1951 Convention and the 1967 Protocol relating to the Status of Refugees are the central elements in the international regime of refugee protection. The 1951 Convention defines the term “refugee”, enumerates the rights of refugees and establishes the legal obligation of States to protect refugees. The Convention prohibits the expulsion or forcible return of refugees or asylum seekers. In accordance with the principle of “nonrefoulement”, a person cannot be returned to a country or territory in which his or her life or freedom would be threatened on account of race, religion, nationality, social affiliation or political opinion.</t>
  </si>
  <si>
    <t>Protocol relating to the Status of Refugees*</t>
  </si>
  <si>
    <t>The 1967 Protocol extended the application of the 1951 Convention to persons who became refugees after 1 January 1951, without any geographic limitation.</t>
  </si>
  <si>
    <t>Migrant workers</t>
  </si>
  <si>
    <t>ILO Convention concerning Migration for Employment (Revised 1949) (No. 97)</t>
  </si>
  <si>
    <t>The International Labour Organization (ILO) has adopted three legally-binding instruments that are directly relevant for the protection of migrant workers: the Migration for Employment Convention (Revised), 1949 (No. 97), the Convention concerning Migrations in Abusive Conditions and the Promotion of Equality of Opportunity and Treatment of Migrant Workers (Supplementary Provisions), 1975 (No. 143), and the Convention concerning Decent Work for Domestic Workers, 2011 (No. 189). All three instruments have complementary non-binding recommendations. The 1949 Convention (No. 97) covers recruitment and promotes standards regarding the working conditions of migrant workers. It establishes the principle of equal treatment of migrant workers and nationals with regard to laws, regulations and administrative practices concerning living and working conditions, remuneration, social security, employment, taxes and access to justice.</t>
  </si>
  <si>
    <t>ILO Convention concerning Migrations in Abusive Conditions and the Promotion of Equality of Opportunity and Treatment of Migrant Workers (Supplementary Provisions) (No. 143)</t>
  </si>
  <si>
    <t>The 1975 Convention (No. 143) was the first multilateral attempt to address irregular migration and to call for sanctions against traffickers of human beings. It emphasized that Member States are obliged to respect the basic human rights of all migrant workers, including irregular migrants.It also provided that lawfully present migrant workers and their families are entitled not only to equal treatment but also to equality of opportunity, e.g. equal access to employment and occupation, the right to join trade unions, cultural rights, and individual and collective freedoms.</t>
  </si>
  <si>
    <t>International Convention on the Protection of the Rights of All Migrant Workers and Members of Their Families</t>
  </si>
  <si>
    <t>The 1990 International Convention on the Protection of the Rights of All Migrants Workers and Members of Their Families is the most comprehensive, international treaty on migrant rights. It establishes international definitions for categories of migrant workers and formalizes the responsibility of States in upholding the rights of migrant workers and members of their families.</t>
  </si>
  <si>
    <t>ILO Convention concerning Decent Work for Domestic Workers (No. 189)</t>
  </si>
  <si>
    <t>The 2011 Convention (No. 189), which entered into force in 2013, was the first multilateral instrument to establish global labor standards for domestic workers, guaranteeing them the same basic rights as other workers. The Convention established that domestic workers, regardless of their migration status, have the same basic labor rights as other workers, including reasonable hours of work, a limit on payment inkind and clear information on the terms and conditions of employment. Employers of domestic workers must respect the fundamental principles and rights at work, including freedom of association and the right to collective bargaining.</t>
  </si>
  <si>
    <t>Smuggling and trafficking</t>
  </si>
  <si>
    <t>Protocol to Prevent, Suppress and Punish Trafficking in Persons, Especially Women and Children*</t>
  </si>
  <si>
    <t>The two protocols seeking to stem irregular migration concern human trafficking and migrant smuggling, supplementing the United Nations Convention against Transnational Organized Crime. The 2000 Protocol to Prevent, Suppress and Punish Trafficking in Persons, Especially Women and Children took effect in 2003 and, as of September 2017, had been ratified by 171 United Nations Member States. The Protocol defines human trafficking as the acquisition of people by improper means, such as force, fraud or deception, with the aim of exploiting them. The Protocol aims to prevent and combat trafficking in persons, to protect and assist victims of such trafficking, in particular women and children, to prosecute perpetrators of such crimes, and to promote cooperation among States Parties.</t>
  </si>
  <si>
    <t>Protocol against the Smuggling of Migrants by Land, Sea and Air*</t>
  </si>
  <si>
    <t>The 2000 Protocol against the Smuggling of Migrants by Land, Sea and Air took effect in 2004 and had been ratified by 145 United Nations Member States as of September 2017. As set out in the Protocol, smuggling of migrants involves the procurement, for sake of financial or other material benefit, of the illegal entry of a person into a State of which the person is not a national or permanent resident. The Protocol seeks to combat and prevent the smuggling of “human cargo”. It reaffirms that migration in and of itself is not a crime, and that migrants may be victims in need of protection.</t>
  </si>
  <si>
    <t xml:space="preserve">Source: UNFPA international migration report and United Nations Treaty Collection (http://treaties.un.org, accessed 25 September 2017); NORMLEX Information System on International Labour Standards (http://www.ilo.org/normlex, accessed 25 September 2017). </t>
  </si>
  <si>
    <t>*Does not include ratifications by the European Union</t>
  </si>
  <si>
    <t xml:space="preserve">According to the Suriname Needs Assessment on Migration Governance (2021), Suriname has ratified six out of nine human rights treaties. The International Convention on the Protection of the Rights of All Migrant Workers and Members of their Families; the Convention against Torture and other Cruel, Inhuman or Degrading Treatment or Punishment; and the International Convention for the Protection of All Persons from Enforced Disappearances for example have not been ratified by the Surinamese Government. </t>
  </si>
  <si>
    <t>In the Needs Assessment, the main migration-related legislation in Suriname has been listen listed:</t>
  </si>
  <si>
    <t>Aliens Decree (1995)</t>
  </si>
  <si>
    <t>Aliens Act (1992)</t>
  </si>
  <si>
    <t>Work Permit Aliens Act (1981)</t>
  </si>
  <si>
    <t>Penal Code (2015)</t>
  </si>
  <si>
    <t>Persons of Surinamese Descent Act (2014)</t>
  </si>
  <si>
    <t>Law Safety and Security Civil Aviation (2002)</t>
  </si>
  <si>
    <t>Passenger and Crew List Transfer Act (2016)</t>
  </si>
  <si>
    <t>https://programamesoamerica.iom.int/sites/default/files/facts_sheet_suriname_migrant_situation_analysis.pdf</t>
  </si>
  <si>
    <t>2000</t>
  </si>
  <si>
    <t>2001</t>
  </si>
  <si>
    <t>2002</t>
  </si>
  <si>
    <t>2003</t>
  </si>
  <si>
    <t>2004</t>
  </si>
  <si>
    <t>2005</t>
  </si>
  <si>
    <t>2006</t>
  </si>
  <si>
    <t>2007</t>
  </si>
  <si>
    <t>2008</t>
  </si>
  <si>
    <t>2009</t>
  </si>
  <si>
    <t>2010</t>
  </si>
  <si>
    <t>2011</t>
  </si>
  <si>
    <t>2012</t>
  </si>
  <si>
    <t>2013</t>
  </si>
  <si>
    <t>2014</t>
  </si>
  <si>
    <t>2015</t>
  </si>
  <si>
    <t>2016</t>
  </si>
  <si>
    <t>2017</t>
  </si>
  <si>
    <t>2018</t>
  </si>
  <si>
    <t>Source: UN SDG Statistical Knowledge Management Hub, Retrieved from:</t>
  </si>
  <si>
    <t>Goal 10.7.4, Filter: Suriname</t>
  </si>
  <si>
    <t>Number of refugees per 100,000 population, by country of origin (per 100,000 population) in %</t>
  </si>
  <si>
    <t>UN SDG Statistical Knowledge Management Hub</t>
  </si>
  <si>
    <t>https://agenda2030lac.org/estadisticas/regional-data-bank-statistical-follow-up-sdg-1.html?lang=en</t>
  </si>
  <si>
    <t>Type of product</t>
  </si>
  <si>
    <t>Industrial products</t>
  </si>
  <si>
    <t>Textiles</t>
  </si>
  <si>
    <t>Total or no breakdown</t>
  </si>
  <si>
    <t>Clothing</t>
  </si>
  <si>
    <t>Agricultural products</t>
  </si>
  <si>
    <t>Arms</t>
  </si>
  <si>
    <t>Oil</t>
  </si>
  <si>
    <t>value (%)</t>
  </si>
  <si>
    <t>Proportion of tariff lines applied to imports with zero-tariff (%)</t>
  </si>
  <si>
    <t>Goal 10.a.1, Filter: Suriname</t>
  </si>
  <si>
    <t>Salaries Interval 
(in SRD)</t>
  </si>
  <si>
    <t>June 2021</t>
  </si>
  <si>
    <t>June 2022</t>
  </si>
  <si>
    <t xml:space="preserve"> Number of Civil Servants</t>
  </si>
  <si>
    <t>Salaries in SRD</t>
  </si>
  <si>
    <t>Average in SRD</t>
  </si>
  <si>
    <t>000 - 749</t>
  </si>
  <si>
    <t>750 - 1,499</t>
  </si>
  <si>
    <t>1,500 - 2,249</t>
  </si>
  <si>
    <t>2,250 - 2,999</t>
  </si>
  <si>
    <t>3,000 - 3,749</t>
  </si>
  <si>
    <t>3,750 - 4,499</t>
  </si>
  <si>
    <t>4,500 - 5,249</t>
  </si>
  <si>
    <t>5,250 - 5,999</t>
  </si>
  <si>
    <t>6,000 - 6,749</t>
  </si>
  <si>
    <t>6,750 - 7,499</t>
  </si>
  <si>
    <t>7,500 - 8,249</t>
  </si>
  <si>
    <t>8,250 - 8,999</t>
  </si>
  <si>
    <t>9,000 - 9,749</t>
  </si>
  <si>
    <t>9,750 - 10,499</t>
  </si>
  <si>
    <t>10,500 - 11,249</t>
  </si>
  <si>
    <t>11,250 - 12,499</t>
  </si>
  <si>
    <t>&gt; 12,500</t>
  </si>
  <si>
    <t>Source: Central Bureau for Electronic Administration (Cebuma)</t>
  </si>
  <si>
    <t>Note: Data from this table only concerns gross paid salaries of Civil Servants employed by the  government</t>
  </si>
  <si>
    <t>https://statistics-suriname.org/wp-content/uploads/2025/01/Statistisch-Jaarboek-Statistical-Yearbook-2020-2021-2022-dec-2023-corr-jan-2025.pdf</t>
  </si>
  <si>
    <t>Table 7.2, Page 79</t>
  </si>
  <si>
    <t>Remittances (USD Millions)</t>
  </si>
  <si>
    <t>GDP in SRD millions</t>
  </si>
  <si>
    <t>Exchange Rate (Year Avg)</t>
  </si>
  <si>
    <t>GDP in USD millions</t>
  </si>
  <si>
    <t>Remittances in % of GDP</t>
  </si>
  <si>
    <t>*2021</t>
  </si>
  <si>
    <t>*2022</t>
  </si>
  <si>
    <t>*2023</t>
  </si>
  <si>
    <t>*2024</t>
  </si>
  <si>
    <t>Source: Central Bank of Suriname, GBS-National Accounts</t>
  </si>
  <si>
    <t>https://statistics-suriname.org/wp-content/uploads/2024/09/NRsheet-2024-baseyear-2015-comb.pdf</t>
  </si>
  <si>
    <t xml:space="preserve">CBvS Statistics, Balance of Payments, Table 15.3.1  Personal Transfers and Other Flows through Banks and MTHs </t>
  </si>
  <si>
    <t>*Preliminary Data</t>
  </si>
  <si>
    <t>Remittances Outflow in % of GDP</t>
  </si>
  <si>
    <t>Netherlands</t>
  </si>
  <si>
    <t>China</t>
  </si>
  <si>
    <t>Dominican Republic</t>
  </si>
  <si>
    <t>United States of America</t>
  </si>
  <si>
    <t>Brazil</t>
  </si>
  <si>
    <t>Philippines</t>
  </si>
  <si>
    <t>Vietnam</t>
  </si>
  <si>
    <t>Haiti</t>
  </si>
  <si>
    <t>Columbia</t>
  </si>
  <si>
    <t>Turkey</t>
  </si>
  <si>
    <t>Guyana</t>
  </si>
  <si>
    <t>Belgium</t>
  </si>
  <si>
    <t>CBvS Statistics, Balance of Payments, 15.3.2  Personal Transfers Outbounds by Top Ten Countries</t>
  </si>
  <si>
    <t>Personal Transfers Outbounds by Top Ten Countries in US$ Millions, 2022-2024</t>
  </si>
  <si>
    <t>Central Bank of Suriname/Commercial Banks/Money Transfer Offices</t>
  </si>
  <si>
    <t>Central Bank of Suriname BOP Data</t>
  </si>
  <si>
    <t>Yes, location</t>
  </si>
  <si>
    <t>Commercial Banks/Money Transfer Offices</t>
  </si>
  <si>
    <t>2014/2022</t>
  </si>
  <si>
    <r>
      <t>10.4.2 Redistributive impact of fiscal policy</t>
    </r>
    <r>
      <rPr>
        <vertAlign val="superscript"/>
        <sz val="10"/>
        <rFont val="Times New Roman"/>
        <family val="1"/>
      </rPr>
      <t>4</t>
    </r>
  </si>
  <si>
    <r>
      <t xml:space="preserve">The </t>
    </r>
    <r>
      <rPr>
        <u/>
        <sz val="10"/>
        <rFont val="Times New Roman"/>
        <family val="1"/>
      </rPr>
      <t>Redistributive Impact of Fiscal Policy</t>
    </r>
    <r>
      <rPr>
        <sz val="10"/>
        <rFont val="Times New Roman"/>
        <family val="1"/>
      </rPr>
      <t xml:space="preserve"> indicator is defined as the Gini Indexof pre-fiscal per capita (or equivalized) income less the Gini Indexof post-fiscal per capita (or equivalized) income.These terms are elaborated below and can be calculated with some different variations.</t>
    </r>
  </si>
  <si>
    <t>Financial Nota, Central Bank Yearreports and Financial Stability Reports</t>
  </si>
  <si>
    <t>Ministry Finance, Financial Institutions, Central Bank of Suriname</t>
  </si>
  <si>
    <r>
      <t>The target includes two components. The first component is that transaction costs for migrant remittances should be 3% or less by 2030. This transaction cost should be intended as</t>
    </r>
    <r>
      <rPr>
        <b/>
        <sz val="10"/>
        <rFont val="Times New Roman"/>
        <family val="1"/>
      </rPr>
      <t>“Global average total cost of sending $200 (or equivalent in local sending currency) and expressed as % of amount sent”.</t>
    </r>
    <r>
      <rPr>
        <sz val="10"/>
        <rFont val="Times New Roman"/>
        <family val="1"/>
      </rPr>
      <t>This indicator is readily available and published on a quarterly basis by the World Bank in the Remittance Prices Worldwide database, which covers 365 country corridors, from 48 sending to 105 receiving countries. The second component is to eliminate corridor where cost is 5% or higher. This should be intended in the sense that it should be possible for remittance senders to send money to the beneficiary for an average cost of 5% or less of the amount sent. For this purpose, it should suffice that in each corridor there are at least 3 services, meeting a defined set of service requirements (including service quality, reach etc.), for which the average is 5% or less.</t>
    </r>
  </si>
  <si>
    <t>Source: Gov.sr</t>
  </si>
  <si>
    <t>The National Migration Policy Plan aims to promote balanced, humanitarian, safe and regulated international mobility. In doing so, labour market participation of migrants should contribute to productivity and economic growth, while integration and acceptance in society are stimulated. The policy plan, drawn up in collaboration with various ministries and partners, marks an important step in regulating and guiding migration flows in and out of Suriname. With approximately 7 percent of the population consisting of migrants, and a growing trend of returning Surinamese and an influx of foreign specialists, migration is a determining factor for the socio-economic development of the country.</t>
  </si>
  <si>
    <t>Remittance Cost (From Suriname to Outside of Suriname) data not available online</t>
  </si>
  <si>
    <r>
      <t>The target includes two components. The first component is that transaction costs for migrant remittances should be 3% or less by 2030. This transaction cost should be intended as</t>
    </r>
    <r>
      <rPr>
        <b/>
        <sz val="12"/>
        <rFont val="Times New Roman"/>
        <family val="1"/>
      </rPr>
      <t>“Global average total cost of sending $200 (or equivalent in local sending currency) and expressed as % of amount sent”.</t>
    </r>
    <r>
      <rPr>
        <sz val="12"/>
        <rFont val="Times New Roman"/>
        <family val="1"/>
      </rPr>
      <t>This indicator is readily available and published on a quarterly basis by the World Bank in the Remittance Prices Worldwide database, which covers 365 country corridors, from 48 sending to 105 receiving countries. The second component is to eliminate corridor where cost is 5% or higher. This should be intended in the sense that it should be possible for remittance senders to send money to the beneficiary for an average cost of 5% or less of the amount sent. For this purpose, it should suffice that in each corridor there are at least 3 services, meeting a defined set of service requirements (including service quality, reach etc.), for which the average is 5% or less.</t>
    </r>
  </si>
  <si>
    <t>Creditor &amp; Loan</t>
  </si>
  <si>
    <t>Signed</t>
  </si>
  <si>
    <t>Amount</t>
  </si>
  <si>
    <t>General Objective</t>
  </si>
  <si>
    <t>Disbursement Period</t>
  </si>
  <si>
    <t>Repayment Period</t>
  </si>
  <si>
    <t>Grace Period</t>
  </si>
  <si>
    <t>Credit Fee</t>
  </si>
  <si>
    <t>Interest</t>
  </si>
  <si>
    <t>5 Years</t>
  </si>
  <si>
    <t>5.5 Years</t>
  </si>
  <si>
    <t>Source: Suriname Debt Management Office</t>
  </si>
  <si>
    <t>https://sdmo.org/index.php/leenovereenkomsten</t>
  </si>
  <si>
    <t>IADB- Support to Public Management and Transparency Policies in Suriname</t>
  </si>
  <si>
    <t>US$ 150 million</t>
  </si>
  <si>
    <t>To support public management and transparency policies</t>
  </si>
  <si>
    <t>1 Years</t>
  </si>
  <si>
    <t>20 years from signing date (semi-annualy)</t>
  </si>
  <si>
    <t xml:space="preserve">SOFR Based
interest </t>
  </si>
  <si>
    <t>IaDB - Consolidating Access to inclusive Quality Education in Suriname</t>
  </si>
  <si>
    <t>February 2022</t>
  </si>
  <si>
    <t>Dec, 2023</t>
  </si>
  <si>
    <t>US$ 30 million</t>
  </si>
  <si>
    <t>To improve the quality of education in Suriname</t>
  </si>
  <si>
    <t>25 years from signing date (semi-annualy)</t>
  </si>
  <si>
    <t>Max 0.75%</t>
  </si>
  <si>
    <t>LIBOR (3M) + lending spread</t>
  </si>
  <si>
    <t>IaDB - Support to Safety Nets for Vulnerable Populations in Suriname</t>
  </si>
  <si>
    <t>To ensure minimum consumption levels for vulnerable groups &amp; strengthen the country’s social safety net</t>
  </si>
  <si>
    <t>4 Years</t>
  </si>
  <si>
    <t>The National Migration Policy Plan has been officially issued to Ministry of BIBIS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</si>
</sst>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
    <numFmt numFmtId="166" formatCode="0.0"/>
    <numFmt numFmtId="167" formatCode="_(* #,##0_);_(* \(#,##0\);_(* &quot;-&quot;??_);_(@_)"/>
    <numFmt numFmtId="168" formatCode="#,##0.0"/>
  </numFmts>
  <fonts count="59" x14ac:knownFonts="1">
    <font>
      <sz val="12"/>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Times New Roman"/>
      <family val="1"/>
    </font>
    <font>
      <u/>
      <sz val="12"/>
      <color theme="11"/>
      <name val="Calibri"/>
      <family val="2"/>
      <scheme val="minor"/>
    </font>
    <font>
      <sz val="10"/>
      <color rgb="FF000000"/>
      <name val="Times New Roman"/>
      <family val="1"/>
    </font>
    <font>
      <sz val="10"/>
      <name val="Times New Roman"/>
      <family val="1"/>
    </font>
    <font>
      <b/>
      <sz val="10"/>
      <name val="Times New Roman"/>
      <family val="1"/>
    </font>
    <font>
      <sz val="12"/>
      <color theme="1"/>
      <name val="Times New Roman"/>
      <family val="1"/>
    </font>
    <font>
      <b/>
      <sz val="12"/>
      <color theme="1"/>
      <name val="Calibri"/>
      <family val="2"/>
      <scheme val="minor"/>
    </font>
    <font>
      <sz val="8"/>
      <name val="Arial"/>
      <family val="2"/>
    </font>
    <font>
      <sz val="11"/>
      <name val="Arial"/>
      <family val="2"/>
    </font>
    <font>
      <b/>
      <sz val="8"/>
      <name val="Arial"/>
      <family val="2"/>
    </font>
    <font>
      <vertAlign val="superscript"/>
      <sz val="8"/>
      <name val="Arial"/>
      <family val="2"/>
    </font>
    <font>
      <b/>
      <sz val="10"/>
      <name val="Arial"/>
      <family val="2"/>
    </font>
    <font>
      <sz val="8"/>
      <color rgb="FF010205"/>
      <name val="Arial"/>
      <family val="2"/>
    </font>
    <font>
      <b/>
      <vertAlign val="superscript"/>
      <sz val="8"/>
      <name val="Arial"/>
      <family val="2"/>
    </font>
    <font>
      <i/>
      <sz val="8"/>
      <name val="Arial"/>
      <family val="2"/>
    </font>
    <font>
      <b/>
      <sz val="12"/>
      <color theme="1"/>
      <name val="Times New Roman"/>
      <family val="1"/>
    </font>
    <font>
      <sz val="11"/>
      <color theme="1"/>
      <name val="Times New Roman"/>
      <family val="1"/>
    </font>
    <font>
      <b/>
      <sz val="11"/>
      <color theme="1"/>
      <name val="Times New Roman"/>
      <family val="1"/>
    </font>
    <font>
      <b/>
      <sz val="10"/>
      <color rgb="FF000000"/>
      <name val="Calibri"/>
      <family val="2"/>
      <scheme val="minor"/>
    </font>
    <font>
      <sz val="10"/>
      <color rgb="FF000000"/>
      <name val="Calibri"/>
      <family val="2"/>
      <scheme val="minor"/>
    </font>
    <font>
      <sz val="11"/>
      <color rgb="FF000000"/>
      <name val="Calibri"/>
      <family val="2"/>
      <scheme val="minor"/>
    </font>
    <font>
      <b/>
      <sz val="11"/>
      <color rgb="FF000000"/>
      <name val="Calibri"/>
      <family val="2"/>
      <scheme val="minor"/>
    </font>
    <font>
      <i/>
      <sz val="10"/>
      <color rgb="FF000000"/>
      <name val="Calibri"/>
      <family val="2"/>
      <scheme val="minor"/>
    </font>
    <font>
      <b/>
      <i/>
      <sz val="10"/>
      <color rgb="FF000000"/>
      <name val="Calibri"/>
      <family val="2"/>
      <scheme val="minor"/>
    </font>
    <font>
      <b/>
      <vertAlign val="superscript"/>
      <sz val="12"/>
      <color theme="1"/>
      <name val="Times New Roman"/>
      <family val="1"/>
    </font>
    <font>
      <u/>
      <sz val="12"/>
      <color theme="1"/>
      <name val="Times New Roman"/>
      <family val="1"/>
    </font>
    <font>
      <sz val="12"/>
      <name val="Times New Roman"/>
      <family val="1"/>
    </font>
    <font>
      <i/>
      <sz val="11"/>
      <color theme="1"/>
      <name val="Times New Roman"/>
      <family val="1"/>
    </font>
    <font>
      <i/>
      <sz val="12"/>
      <color theme="1"/>
      <name val="Times New Roman"/>
      <family val="1"/>
    </font>
    <font>
      <sz val="8"/>
      <name val="Calibri"/>
      <family val="2"/>
      <scheme val="minor"/>
    </font>
    <font>
      <u/>
      <sz val="12"/>
      <color theme="10"/>
      <name val="Calibri"/>
      <family val="2"/>
      <scheme val="minor"/>
    </font>
    <font>
      <sz val="12"/>
      <color theme="1"/>
      <name val="Calibri"/>
      <family val="2"/>
      <scheme val="minor"/>
    </font>
    <font>
      <sz val="10"/>
      <name val="Courier"/>
      <family val="3"/>
    </font>
    <font>
      <b/>
      <sz val="14"/>
      <name val="Calibri"/>
      <family val="2"/>
      <scheme val="minor"/>
    </font>
    <font>
      <sz val="12"/>
      <name val="Calibri"/>
      <family val="2"/>
      <scheme val="minor"/>
    </font>
    <font>
      <b/>
      <sz val="12"/>
      <name val="Times New Roman"/>
      <family val="1"/>
    </font>
    <font>
      <vertAlign val="superscript"/>
      <sz val="10"/>
      <name val="Times New Roman"/>
      <family val="1"/>
    </font>
    <font>
      <u/>
      <sz val="10"/>
      <name val="Times New Roman"/>
      <family val="1"/>
    </font>
    <font>
      <u/>
      <sz val="9"/>
      <name val="Calibri"/>
      <family val="2"/>
      <scheme val="minor"/>
    </font>
    <font>
      <u/>
      <sz val="10"/>
      <name val="Calibri"/>
      <family val="2"/>
      <scheme val="minor"/>
    </font>
    <font>
      <i/>
      <sz val="12"/>
      <name val="Times New Roman"/>
      <family val="1"/>
    </font>
    <font>
      <b/>
      <sz val="11"/>
      <name val="Times New Roman"/>
      <family val="1"/>
    </font>
    <font>
      <sz val="11"/>
      <name val="Times New Roman"/>
      <family val="1"/>
    </font>
    <font>
      <b/>
      <sz val="12"/>
      <name val="Calibri"/>
      <family val="2"/>
      <scheme val="minor"/>
    </font>
    <font>
      <sz val="10"/>
      <name val="Calibri"/>
      <family val="2"/>
      <scheme val="minor"/>
    </font>
    <font>
      <sz val="11"/>
      <name val="Calibri"/>
      <family val="2"/>
      <scheme val="minor"/>
    </font>
    <font>
      <u/>
      <sz val="12"/>
      <name val="Calibri"/>
      <family val="2"/>
      <scheme val="minor"/>
    </font>
    <font>
      <i/>
      <sz val="12"/>
      <name val="Calibri"/>
      <family val="2"/>
      <scheme val="minor"/>
    </font>
    <font>
      <i/>
      <sz val="11"/>
      <name val="Times New Roman"/>
      <family val="1"/>
    </font>
    <font>
      <sz val="9"/>
      <name val="Times New Roman"/>
      <family val="1"/>
    </font>
    <font>
      <u/>
      <sz val="9"/>
      <name val="Times New Roman"/>
      <family val="1"/>
    </font>
    <font>
      <u/>
      <sz val="8.4"/>
      <color theme="10"/>
      <name val="Calibri"/>
      <family val="2"/>
    </font>
    <font>
      <u/>
      <sz val="11"/>
      <name val="Times New Roman"/>
      <family val="1"/>
    </font>
  </fonts>
  <fills count="14">
    <fill>
      <patternFill patternType="none"/>
    </fill>
    <fill>
      <patternFill patternType="gray125"/>
    </fill>
    <fill>
      <patternFill patternType="solid">
        <fgColor theme="9" tint="0.59999389629810485"/>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rgb="FF00B0F0"/>
        <bgColor indexed="64"/>
      </patternFill>
    </fill>
    <fill>
      <patternFill patternType="solid">
        <fgColor theme="3" tint="0.59999389629810485"/>
        <bgColor indexed="64"/>
      </patternFill>
    </fill>
    <fill>
      <patternFill patternType="solid">
        <fgColor theme="4" tint="-0.249977111117893"/>
        <bgColor rgb="FF000000"/>
      </patternFill>
    </fill>
    <fill>
      <patternFill patternType="solid">
        <fgColor theme="8"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top/>
      <bottom style="medium">
        <color indexed="64"/>
      </bottom>
      <diagonal/>
    </border>
    <border>
      <left/>
      <right/>
      <top style="medium">
        <color indexed="64"/>
      </top>
      <bottom/>
      <diagonal/>
    </border>
    <border>
      <left style="thin">
        <color indexed="64"/>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theme="0"/>
      </top>
      <bottom/>
      <diagonal/>
    </border>
    <border>
      <left/>
      <right style="thin">
        <color indexed="64"/>
      </right>
      <top style="thin">
        <color theme="0"/>
      </top>
      <bottom/>
      <diagonal/>
    </border>
  </borders>
  <cellStyleXfs count="47">
    <xf numFmtId="0" fontId="0" fillId="0" borderId="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8" fillId="0" borderId="0"/>
    <xf numFmtId="0" fontId="8"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36" fillId="0" borderId="0" applyNumberFormat="0" applyFill="0" applyBorder="0" applyAlignment="0" applyProtection="0"/>
    <xf numFmtId="43" fontId="37" fillId="0" borderId="0" applyFont="0" applyFill="0" applyBorder="0" applyAlignment="0" applyProtection="0"/>
    <xf numFmtId="0" fontId="38" fillId="0" borderId="0"/>
    <xf numFmtId="43" fontId="9"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applyNumberFormat="0" applyFill="0" applyBorder="0" applyAlignment="0" applyProtection="0">
      <alignment vertical="top"/>
      <protection locked="0"/>
    </xf>
  </cellStyleXfs>
  <cellXfs count="308">
    <xf numFmtId="0" fontId="0" fillId="0" borderId="0" xfId="0"/>
    <xf numFmtId="0" fontId="13" fillId="0" borderId="0" xfId="8" applyFont="1" applyAlignment="1">
      <alignment horizontal="center" wrapText="1"/>
    </xf>
    <xf numFmtId="0" fontId="17" fillId="0" borderId="8" xfId="8" applyFont="1" applyBorder="1" applyAlignment="1">
      <alignment horizontal="center" vertical="center" wrapText="1"/>
    </xf>
    <xf numFmtId="0" fontId="13" fillId="0" borderId="9" xfId="8" applyFont="1" applyBorder="1" applyAlignment="1">
      <alignment horizontal="center" vertical="center" wrapText="1"/>
    </xf>
    <xf numFmtId="0" fontId="13" fillId="0" borderId="3" xfId="8" applyFont="1" applyBorder="1" applyAlignment="1">
      <alignment horizontal="center" vertical="center" wrapText="1"/>
    </xf>
    <xf numFmtId="0" fontId="15" fillId="0" borderId="10" xfId="0" applyFont="1" applyBorder="1" applyAlignment="1">
      <alignment vertical="center"/>
    </xf>
    <xf numFmtId="164" fontId="18" fillId="0" borderId="0" xfId="9" applyNumberFormat="1" applyFont="1" applyAlignment="1">
      <alignment horizontal="right" vertical="top"/>
    </xf>
    <xf numFmtId="164" fontId="18" fillId="0" borderId="0" xfId="10" applyNumberFormat="1" applyFont="1" applyAlignment="1">
      <alignment horizontal="right" vertical="top"/>
    </xf>
    <xf numFmtId="164" fontId="18" fillId="0" borderId="0" xfId="11" applyNumberFormat="1" applyFont="1" applyAlignment="1">
      <alignment horizontal="right" vertical="top"/>
    </xf>
    <xf numFmtId="165" fontId="18" fillId="0" borderId="11" xfId="12" applyNumberFormat="1" applyFont="1" applyBorder="1" applyAlignment="1">
      <alignment horizontal="right" vertical="top"/>
    </xf>
    <xf numFmtId="0" fontId="13" fillId="0" borderId="10" xfId="0" applyFont="1" applyBorder="1" applyAlignment="1">
      <alignment vertical="center"/>
    </xf>
    <xf numFmtId="164" fontId="18" fillId="0" borderId="0" xfId="13" applyNumberFormat="1" applyFont="1" applyAlignment="1">
      <alignment horizontal="right" vertical="top"/>
    </xf>
    <xf numFmtId="164" fontId="18" fillId="0" borderId="0" xfId="14" applyNumberFormat="1" applyFont="1" applyAlignment="1">
      <alignment horizontal="right" vertical="top"/>
    </xf>
    <xf numFmtId="164" fontId="18" fillId="0" borderId="0" xfId="15" applyNumberFormat="1" applyFont="1" applyAlignment="1">
      <alignment horizontal="right" vertical="top"/>
    </xf>
    <xf numFmtId="165" fontId="18" fillId="0" borderId="11" xfId="16" applyNumberFormat="1" applyFont="1" applyBorder="1" applyAlignment="1">
      <alignment horizontal="right" vertical="top"/>
    </xf>
    <xf numFmtId="0" fontId="15" fillId="0" borderId="10" xfId="0" applyFont="1" applyBorder="1" applyAlignment="1">
      <alignment horizontal="left" vertical="center"/>
    </xf>
    <xf numFmtId="0" fontId="13" fillId="0" borderId="10" xfId="0" applyFont="1" applyBorder="1" applyAlignment="1">
      <alignment horizontal="left" vertical="center" wrapText="1"/>
    </xf>
    <xf numFmtId="0" fontId="13" fillId="0" borderId="10" xfId="0" applyFont="1" applyBorder="1" applyAlignment="1">
      <alignment horizontal="left" vertical="center"/>
    </xf>
    <xf numFmtId="0" fontId="0" fillId="0" borderId="0" xfId="0" applyAlignment="1">
      <alignment vertical="center"/>
    </xf>
    <xf numFmtId="0" fontId="9" fillId="0" borderId="1" xfId="0" applyFont="1" applyBorder="1" applyAlignment="1">
      <alignment horizontal="center" vertical="center" wrapText="1"/>
    </xf>
    <xf numFmtId="0" fontId="0" fillId="0" borderId="0" xfId="0" applyAlignment="1">
      <alignment vertical="center" wrapText="1"/>
    </xf>
    <xf numFmtId="0" fontId="23" fillId="0" borderId="0" xfId="0" applyFont="1" applyAlignment="1">
      <alignment horizontal="center"/>
    </xf>
    <xf numFmtId="0" fontId="25" fillId="0" borderId="15" xfId="0" applyFont="1" applyBorder="1" applyAlignment="1">
      <alignment horizontal="center"/>
    </xf>
    <xf numFmtId="0" fontId="25" fillId="0" borderId="0" xfId="0" applyFont="1" applyAlignment="1">
      <alignment horizontal="center"/>
    </xf>
    <xf numFmtId="0" fontId="26" fillId="0" borderId="0" xfId="0" applyFont="1" applyAlignment="1">
      <alignment horizontal="center"/>
    </xf>
    <xf numFmtId="0" fontId="27" fillId="0" borderId="0" xfId="0" applyFont="1" applyAlignment="1">
      <alignment horizontal="center"/>
    </xf>
    <xf numFmtId="0" fontId="28" fillId="0" borderId="0" xfId="0" applyFont="1" applyAlignment="1">
      <alignment horizontal="center"/>
    </xf>
    <xf numFmtId="0" fontId="25" fillId="0" borderId="16" xfId="0" applyFont="1" applyBorder="1" applyAlignment="1">
      <alignment horizontal="center"/>
    </xf>
    <xf numFmtId="0" fontId="27" fillId="0" borderId="16" xfId="0" applyFont="1" applyBorder="1" applyAlignment="1">
      <alignment horizontal="center"/>
    </xf>
    <xf numFmtId="0" fontId="26" fillId="0" borderId="16" xfId="0" applyFont="1" applyBorder="1" applyAlignment="1">
      <alignment horizontal="center"/>
    </xf>
    <xf numFmtId="0" fontId="28" fillId="0" borderId="16" xfId="0" applyFont="1" applyBorder="1" applyAlignment="1">
      <alignment horizontal="center"/>
    </xf>
    <xf numFmtId="0" fontId="29" fillId="0" borderId="16" xfId="0" applyFont="1" applyBorder="1" applyAlignment="1">
      <alignment horizontal="center"/>
    </xf>
    <xf numFmtId="0" fontId="3" fillId="0" borderId="0" xfId="0" applyFont="1"/>
    <xf numFmtId="0" fontId="28" fillId="0" borderId="15" xfId="0" applyFont="1" applyBorder="1" applyAlignment="1">
      <alignment horizontal="center"/>
    </xf>
    <xf numFmtId="0" fontId="29" fillId="0" borderId="15" xfId="0" applyFont="1" applyBorder="1" applyAlignment="1">
      <alignment horizontal="center"/>
    </xf>
    <xf numFmtId="0" fontId="22" fillId="0" borderId="0" xfId="0" applyFont="1" applyAlignment="1">
      <alignment horizontal="left" vertical="top" wrapText="1"/>
    </xf>
    <xf numFmtId="0" fontId="25" fillId="0" borderId="0" xfId="0" applyFont="1" applyAlignment="1">
      <alignment horizontal="left"/>
    </xf>
    <xf numFmtId="0" fontId="25" fillId="0" borderId="16" xfId="0" applyFont="1" applyBorder="1" applyAlignment="1">
      <alignment horizontal="left"/>
    </xf>
    <xf numFmtId="0" fontId="11" fillId="0" borderId="1" xfId="0" applyFont="1" applyBorder="1" applyAlignment="1">
      <alignment horizontal="justify"/>
    </xf>
    <xf numFmtId="164" fontId="18" fillId="0" borderId="0" xfId="21" applyNumberFormat="1" applyFont="1" applyAlignment="1">
      <alignment horizontal="right" vertical="top"/>
    </xf>
    <xf numFmtId="164" fontId="18" fillId="0" borderId="0" xfId="22" applyNumberFormat="1" applyFont="1" applyAlignment="1">
      <alignment horizontal="right" vertical="top"/>
    </xf>
    <xf numFmtId="164" fontId="18" fillId="0" borderId="0" xfId="23" applyNumberFormat="1" applyFont="1" applyAlignment="1">
      <alignment horizontal="right" vertical="top"/>
    </xf>
    <xf numFmtId="165" fontId="18" fillId="0" borderId="11" xfId="24" applyNumberFormat="1" applyFont="1" applyBorder="1" applyAlignment="1">
      <alignment horizontal="right" vertical="top"/>
    </xf>
    <xf numFmtId="0" fontId="13" fillId="0" borderId="10" xfId="0" applyFont="1" applyBorder="1" applyAlignment="1">
      <alignment horizontal="left" vertical="center" indent="1"/>
    </xf>
    <xf numFmtId="164" fontId="18" fillId="0" borderId="0" xfId="25" applyNumberFormat="1" applyFont="1" applyAlignment="1">
      <alignment horizontal="right" vertical="top"/>
    </xf>
    <xf numFmtId="164" fontId="18" fillId="0" borderId="0" xfId="26" applyNumberFormat="1" applyFont="1" applyAlignment="1">
      <alignment horizontal="right" vertical="top"/>
    </xf>
    <xf numFmtId="164" fontId="18" fillId="0" borderId="0" xfId="27" applyNumberFormat="1" applyFont="1" applyAlignment="1">
      <alignment horizontal="right" vertical="top"/>
    </xf>
    <xf numFmtId="165" fontId="18" fillId="0" borderId="11" xfId="28" applyNumberFormat="1" applyFont="1" applyBorder="1" applyAlignment="1">
      <alignment horizontal="right" vertical="top"/>
    </xf>
    <xf numFmtId="0" fontId="13" fillId="0" borderId="10" xfId="0" applyFont="1" applyBorder="1" applyAlignment="1">
      <alignment horizontal="left" vertical="center" indent="2"/>
    </xf>
    <xf numFmtId="0" fontId="32" fillId="0" borderId="1" xfId="0" applyFont="1" applyBorder="1" applyAlignment="1">
      <alignment horizontal="justify"/>
    </xf>
    <xf numFmtId="0" fontId="11" fillId="0" borderId="0" xfId="0" applyFont="1"/>
    <xf numFmtId="0" fontId="0" fillId="7" borderId="0" xfId="0" applyFill="1"/>
    <xf numFmtId="0" fontId="10" fillId="7" borderId="1" xfId="0" applyFont="1" applyFill="1" applyBorder="1" applyAlignment="1">
      <alignment horizontal="center" vertical="center" wrapText="1"/>
    </xf>
    <xf numFmtId="0" fontId="33" fillId="0" borderId="0" xfId="0" applyFont="1" applyAlignment="1">
      <alignment horizontal="justify"/>
    </xf>
    <xf numFmtId="0" fontId="22" fillId="0" borderId="1" xfId="0" applyFont="1" applyBorder="1" applyAlignment="1">
      <alignment horizontal="left" vertical="top" wrapText="1"/>
    </xf>
    <xf numFmtId="0" fontId="22" fillId="0" borderId="1" xfId="0" applyFont="1" applyBorder="1" applyAlignment="1">
      <alignment horizontal="center" vertical="top" wrapText="1"/>
    </xf>
    <xf numFmtId="0" fontId="22" fillId="0" borderId="1" xfId="0" applyFont="1" applyBorder="1" applyAlignment="1">
      <alignment vertical="top" wrapText="1"/>
    </xf>
    <xf numFmtId="0" fontId="21" fillId="6" borderId="1" xfId="0" applyFont="1" applyFill="1" applyBorder="1" applyAlignment="1">
      <alignment horizontal="left" vertical="center" wrapText="1" indent="1"/>
    </xf>
    <xf numFmtId="0" fontId="15" fillId="9" borderId="10" xfId="0" applyFont="1" applyFill="1" applyBorder="1" applyAlignment="1">
      <alignment vertical="center"/>
    </xf>
    <xf numFmtId="164" fontId="18" fillId="9" borderId="0" xfId="9" applyNumberFormat="1" applyFont="1" applyFill="1" applyAlignment="1">
      <alignment horizontal="right" vertical="top"/>
    </xf>
    <xf numFmtId="164" fontId="18" fillId="9" borderId="0" xfId="10" applyNumberFormat="1" applyFont="1" applyFill="1" applyAlignment="1">
      <alignment horizontal="right" vertical="top"/>
    </xf>
    <xf numFmtId="164" fontId="18" fillId="9" borderId="0" xfId="11" applyNumberFormat="1" applyFont="1" applyFill="1" applyAlignment="1">
      <alignment horizontal="right" vertical="top"/>
    </xf>
    <xf numFmtId="165" fontId="18" fillId="9" borderId="11" xfId="12" applyNumberFormat="1" applyFont="1" applyFill="1" applyBorder="1" applyAlignment="1">
      <alignment horizontal="right" vertical="top"/>
    </xf>
    <xf numFmtId="0" fontId="21" fillId="0" borderId="0" xfId="0" applyFont="1"/>
    <xf numFmtId="0" fontId="26" fillId="7" borderId="0" xfId="0" applyFont="1" applyFill="1" applyAlignment="1">
      <alignment horizontal="center"/>
    </xf>
    <xf numFmtId="0" fontId="12" fillId="7" borderId="0" xfId="0" applyFont="1" applyFill="1"/>
    <xf numFmtId="0" fontId="22" fillId="0" borderId="4" xfId="0" applyFont="1" applyBorder="1" applyAlignment="1">
      <alignment wrapText="1"/>
    </xf>
    <xf numFmtId="0" fontId="0" fillId="10" borderId="0" xfId="0" applyFill="1"/>
    <xf numFmtId="0" fontId="34" fillId="11" borderId="1" xfId="0" applyFont="1" applyFill="1" applyBorder="1"/>
    <xf numFmtId="0" fontId="32" fillId="0" borderId="0" xfId="0" applyFont="1"/>
    <xf numFmtId="0" fontId="9" fillId="0" borderId="0" xfId="0" applyFont="1" applyAlignment="1">
      <alignment horizontal="center" vertical="center" wrapText="1"/>
    </xf>
    <xf numFmtId="0" fontId="9" fillId="0" borderId="0" xfId="0" applyFont="1" applyAlignment="1">
      <alignment horizontal="center" vertical="center"/>
    </xf>
    <xf numFmtId="0" fontId="40" fillId="0" borderId="0" xfId="0" applyFont="1"/>
    <xf numFmtId="0" fontId="39" fillId="7" borderId="0" xfId="0" applyFont="1" applyFill="1" applyAlignment="1">
      <alignment horizontal="left" wrapText="1"/>
    </xf>
    <xf numFmtId="0" fontId="32" fillId="7" borderId="0" xfId="0" applyFont="1" applyFill="1"/>
    <xf numFmtId="0" fontId="9" fillId="7" borderId="0" xfId="0" applyFont="1" applyFill="1" applyAlignment="1">
      <alignment horizontal="center" vertical="center" wrapText="1"/>
    </xf>
    <xf numFmtId="0" fontId="9" fillId="7" borderId="0" xfId="0" applyFont="1" applyFill="1" applyAlignment="1">
      <alignment horizontal="center" vertical="center"/>
    </xf>
    <xf numFmtId="0" fontId="10" fillId="4" borderId="1" xfId="0" applyFont="1" applyFill="1" applyBorder="1" applyAlignment="1">
      <alignment horizontal="center" vertical="center"/>
    </xf>
    <xf numFmtId="0" fontId="40" fillId="7" borderId="0" xfId="0" applyFont="1" applyFill="1"/>
    <xf numFmtId="0" fontId="41" fillId="4" borderId="6" xfId="0" applyFont="1" applyFill="1" applyBorder="1" applyAlignment="1">
      <alignment horizontal="center" vertical="center"/>
    </xf>
    <xf numFmtId="0" fontId="32" fillId="5" borderId="1"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4" xfId="0" applyFont="1" applyFill="1" applyBorder="1" applyAlignment="1">
      <alignment horizontal="center" vertical="center"/>
    </xf>
    <xf numFmtId="0" fontId="9" fillId="7"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1" xfId="0" applyFont="1" applyBorder="1" applyAlignment="1">
      <alignment horizontal="center" vertical="center"/>
    </xf>
    <xf numFmtId="0" fontId="9" fillId="7" borderId="1" xfId="0" applyFont="1" applyFill="1" applyBorder="1" applyAlignment="1">
      <alignment horizontal="center" vertical="center"/>
    </xf>
    <xf numFmtId="0" fontId="10" fillId="8" borderId="1" xfId="0" applyFont="1" applyFill="1" applyBorder="1" applyAlignment="1">
      <alignment horizontal="center" vertical="center"/>
    </xf>
    <xf numFmtId="0" fontId="9" fillId="7" borderId="5" xfId="0" applyFont="1" applyFill="1" applyBorder="1" applyAlignment="1">
      <alignment horizontal="center" vertical="center" wrapText="1"/>
    </xf>
    <xf numFmtId="0" fontId="9" fillId="0" borderId="14" xfId="0" applyFont="1" applyBorder="1" applyAlignment="1">
      <alignment horizontal="center" vertical="center" wrapText="1"/>
    </xf>
    <xf numFmtId="0" fontId="9" fillId="7" borderId="2" xfId="0" applyFont="1" applyFill="1" applyBorder="1" applyAlignment="1">
      <alignment horizontal="center" vertical="center" wrapText="1"/>
    </xf>
    <xf numFmtId="0" fontId="44" fillId="0" borderId="1" xfId="29" applyFont="1" applyBorder="1" applyAlignment="1">
      <alignment horizontal="center" vertical="center" wrapText="1"/>
    </xf>
    <xf numFmtId="0" fontId="43" fillId="0" borderId="1" xfId="29" applyFont="1" applyBorder="1" applyAlignment="1">
      <alignment horizontal="center" vertical="center" wrapText="1"/>
    </xf>
    <xf numFmtId="0" fontId="43" fillId="0" borderId="1" xfId="29" applyFont="1" applyBorder="1" applyAlignment="1">
      <alignment horizontal="center" vertical="top" wrapText="1"/>
    </xf>
    <xf numFmtId="0" fontId="45" fillId="0" borderId="1" xfId="29" applyFont="1" applyBorder="1" applyAlignment="1">
      <alignment horizontal="left" vertical="center" wrapText="1"/>
    </xf>
    <xf numFmtId="0" fontId="40" fillId="0" borderId="0" xfId="0" applyFont="1" applyAlignment="1">
      <alignment wrapText="1"/>
    </xf>
    <xf numFmtId="0" fontId="46" fillId="11" borderId="6" xfId="0" applyFont="1" applyFill="1" applyBorder="1"/>
    <xf numFmtId="0" fontId="40" fillId="0" borderId="7" xfId="0" applyFont="1" applyBorder="1"/>
    <xf numFmtId="0" fontId="40" fillId="0" borderId="2" xfId="0" applyFont="1" applyBorder="1"/>
    <xf numFmtId="0" fontId="9" fillId="0" borderId="0" xfId="0" applyFont="1"/>
    <xf numFmtId="0" fontId="40" fillId="0" borderId="0" xfId="0" applyFont="1" applyAlignment="1">
      <alignment horizontal="center"/>
    </xf>
    <xf numFmtId="0" fontId="47" fillId="9" borderId="1" xfId="0" applyFont="1" applyFill="1" applyBorder="1" applyAlignment="1">
      <alignment horizontal="center" wrapText="1"/>
    </xf>
    <xf numFmtId="9" fontId="40" fillId="0" borderId="0" xfId="0" applyNumberFormat="1" applyFont="1"/>
    <xf numFmtId="3" fontId="40" fillId="0" borderId="0" xfId="0" applyNumberFormat="1" applyFont="1"/>
    <xf numFmtId="0" fontId="40" fillId="0" borderId="11" xfId="0" applyFont="1" applyBorder="1"/>
    <xf numFmtId="4" fontId="48" fillId="0" borderId="1" xfId="0" applyNumberFormat="1" applyFont="1" applyBorder="1" applyAlignment="1">
      <alignment horizontal="center" wrapText="1"/>
    </xf>
    <xf numFmtId="3" fontId="48" fillId="0" borderId="1" xfId="0" applyNumberFormat="1" applyFont="1" applyBorder="1" applyAlignment="1">
      <alignment horizontal="right" wrapText="1"/>
    </xf>
    <xf numFmtId="4" fontId="48" fillId="0" borderId="1" xfId="0" applyNumberFormat="1" applyFont="1" applyBorder="1" applyAlignment="1">
      <alignment horizontal="right" wrapText="1"/>
    </xf>
    <xf numFmtId="2" fontId="48" fillId="0" borderId="1" xfId="0" applyNumberFormat="1" applyFont="1" applyBorder="1" applyAlignment="1">
      <alignment horizontal="right" wrapText="1"/>
    </xf>
    <xf numFmtId="0" fontId="48" fillId="0" borderId="1" xfId="0" applyFont="1" applyBorder="1" applyAlignment="1">
      <alignment horizontal="right" wrapText="1"/>
    </xf>
    <xf numFmtId="167" fontId="40" fillId="0" borderId="0" xfId="30" applyNumberFormat="1" applyFont="1"/>
    <xf numFmtId="0" fontId="49" fillId="0" borderId="0" xfId="0" applyFont="1"/>
    <xf numFmtId="4" fontId="48" fillId="0" borderId="1" xfId="0" applyNumberFormat="1" applyFont="1" applyBorder="1" applyAlignment="1">
      <alignment horizontal="center" vertical="center"/>
    </xf>
    <xf numFmtId="0" fontId="47" fillId="0" borderId="1" xfId="0" applyFont="1" applyBorder="1" applyAlignment="1">
      <alignment horizontal="right"/>
    </xf>
    <xf numFmtId="3" fontId="47" fillId="0" borderId="1" xfId="0" applyNumberFormat="1" applyFont="1" applyBorder="1" applyAlignment="1">
      <alignment horizontal="right" wrapText="1"/>
    </xf>
    <xf numFmtId="2" fontId="47" fillId="0" borderId="1" xfId="0" applyNumberFormat="1" applyFont="1" applyBorder="1" applyAlignment="1">
      <alignment horizontal="right" wrapText="1"/>
    </xf>
    <xf numFmtId="0" fontId="50" fillId="0" borderId="0" xfId="0" applyFont="1" applyAlignment="1">
      <alignment horizontal="left"/>
    </xf>
    <xf numFmtId="0" fontId="50" fillId="0" borderId="0" xfId="0" applyFont="1"/>
    <xf numFmtId="0" fontId="51" fillId="0" borderId="0" xfId="0" applyFont="1"/>
    <xf numFmtId="0" fontId="52" fillId="0" borderId="0" xfId="29" applyFont="1" applyAlignment="1" applyProtection="1"/>
    <xf numFmtId="0" fontId="32" fillId="0" borderId="1" xfId="0" applyFont="1" applyBorder="1" applyAlignment="1">
      <alignment horizontal="left" vertical="center" wrapText="1"/>
    </xf>
    <xf numFmtId="0" fontId="32" fillId="0" borderId="1" xfId="0" applyFont="1" applyBorder="1" applyAlignment="1">
      <alignment horizontal="center"/>
    </xf>
    <xf numFmtId="0" fontId="41" fillId="0" borderId="1" xfId="0" applyFont="1" applyBorder="1" applyAlignment="1">
      <alignment horizontal="center"/>
    </xf>
    <xf numFmtId="0" fontId="32" fillId="0" borderId="6" xfId="0" applyFont="1" applyBorder="1" applyAlignment="1">
      <alignment horizontal="center"/>
    </xf>
    <xf numFmtId="0" fontId="32" fillId="0" borderId="7" xfId="0" applyFont="1" applyBorder="1" applyAlignment="1">
      <alignment horizontal="center"/>
    </xf>
    <xf numFmtId="0" fontId="32" fillId="0" borderId="2" xfId="0" applyFont="1" applyBorder="1" applyAlignment="1">
      <alignment horizontal="center"/>
    </xf>
    <xf numFmtId="166" fontId="32" fillId="0" borderId="1" xfId="0" applyNumberFormat="1" applyFont="1" applyBorder="1" applyAlignment="1">
      <alignment horizontal="center"/>
    </xf>
    <xf numFmtId="166" fontId="32" fillId="0" borderId="7" xfId="0" applyNumberFormat="1" applyFont="1" applyBorder="1" applyAlignment="1">
      <alignment horizontal="center"/>
    </xf>
    <xf numFmtId="0" fontId="32" fillId="0" borderId="0" xfId="0" applyFont="1" applyAlignment="1">
      <alignment horizontal="left"/>
    </xf>
    <xf numFmtId="0" fontId="32" fillId="0" borderId="0" xfId="0" applyFont="1" applyAlignment="1">
      <alignment horizontal="center"/>
    </xf>
    <xf numFmtId="0" fontId="52" fillId="0" borderId="0" xfId="29" applyFont="1" applyFill="1"/>
    <xf numFmtId="0" fontId="52" fillId="0" borderId="0" xfId="29" applyFont="1"/>
    <xf numFmtId="0" fontId="40" fillId="0" borderId="1" xfId="0" applyFont="1" applyBorder="1"/>
    <xf numFmtId="166" fontId="40" fillId="0" borderId="1" xfId="0" applyNumberFormat="1" applyFont="1" applyBorder="1" applyAlignment="1">
      <alignment horizontal="center"/>
    </xf>
    <xf numFmtId="0" fontId="40" fillId="0" borderId="1" xfId="0" applyFont="1" applyBorder="1" applyAlignment="1">
      <alignment horizontal="center"/>
    </xf>
    <xf numFmtId="0" fontId="32" fillId="0" borderId="8" xfId="0" applyFont="1" applyBorder="1" applyAlignment="1">
      <alignment horizontal="center"/>
    </xf>
    <xf numFmtId="0" fontId="32" fillId="0" borderId="9" xfId="0" applyFont="1" applyBorder="1" applyAlignment="1">
      <alignment horizontal="center"/>
    </xf>
    <xf numFmtId="0" fontId="32" fillId="0" borderId="3" xfId="0" applyFont="1" applyBorder="1" applyAlignment="1">
      <alignment horizontal="center"/>
    </xf>
    <xf numFmtId="0" fontId="32" fillId="0" borderId="10" xfId="0" applyFont="1" applyBorder="1" applyAlignment="1">
      <alignment horizontal="center"/>
    </xf>
    <xf numFmtId="166" fontId="32" fillId="0" borderId="0" xfId="0" applyNumberFormat="1" applyFont="1" applyAlignment="1">
      <alignment horizontal="center"/>
    </xf>
    <xf numFmtId="166" fontId="32" fillId="0" borderId="11" xfId="0" applyNumberFormat="1" applyFont="1" applyBorder="1" applyAlignment="1">
      <alignment horizontal="center"/>
    </xf>
    <xf numFmtId="0" fontId="40" fillId="0" borderId="10" xfId="0" applyFont="1" applyBorder="1" applyAlignment="1">
      <alignment horizontal="center"/>
    </xf>
    <xf numFmtId="166" fontId="40" fillId="0" borderId="0" xfId="0" applyNumberFormat="1" applyFont="1" applyAlignment="1">
      <alignment horizontal="center"/>
    </xf>
    <xf numFmtId="166" fontId="40" fillId="0" borderId="11" xfId="0" applyNumberFormat="1" applyFont="1" applyBorder="1" applyAlignment="1">
      <alignment horizontal="center"/>
    </xf>
    <xf numFmtId="166" fontId="40" fillId="0" borderId="5" xfId="0" applyNumberFormat="1" applyFont="1" applyBorder="1" applyAlignment="1">
      <alignment horizontal="center"/>
    </xf>
    <xf numFmtId="16" fontId="32" fillId="0" borderId="1" xfId="0" quotePrefix="1" applyNumberFormat="1" applyFont="1" applyBorder="1" applyAlignment="1">
      <alignment horizontal="center"/>
    </xf>
    <xf numFmtId="4" fontId="40" fillId="0" borderId="0" xfId="0" applyNumberFormat="1" applyFont="1"/>
    <xf numFmtId="0" fontId="53" fillId="0" borderId="0" xfId="0" applyFont="1"/>
    <xf numFmtId="0" fontId="41" fillId="6" borderId="1" xfId="0" applyFont="1" applyFill="1" applyBorder="1" applyAlignment="1">
      <alignment horizontal="left" vertical="center" wrapText="1" indent="1"/>
    </xf>
    <xf numFmtId="0" fontId="32" fillId="0" borderId="1" xfId="0" applyFont="1" applyBorder="1" applyAlignment="1">
      <alignment wrapText="1"/>
    </xf>
    <xf numFmtId="0" fontId="32" fillId="0" borderId="0" xfId="0" applyFont="1" applyAlignment="1">
      <alignment wrapText="1"/>
    </xf>
    <xf numFmtId="0" fontId="10" fillId="0" borderId="1" xfId="0" applyFont="1" applyBorder="1"/>
    <xf numFmtId="0" fontId="9" fillId="0" borderId="1" xfId="0" applyFont="1" applyBorder="1"/>
    <xf numFmtId="2" fontId="9" fillId="0" borderId="1" xfId="0" applyNumberFormat="1" applyFont="1" applyBorder="1"/>
    <xf numFmtId="0" fontId="43" fillId="0" borderId="0" xfId="29" applyFont="1" applyFill="1"/>
    <xf numFmtId="0" fontId="41" fillId="6" borderId="1" xfId="0" applyFont="1" applyFill="1" applyBorder="1" applyAlignment="1">
      <alignment wrapText="1"/>
    </xf>
    <xf numFmtId="0" fontId="46" fillId="11" borderId="1" xfId="0" applyFont="1" applyFill="1" applyBorder="1"/>
    <xf numFmtId="0" fontId="47" fillId="6" borderId="1" xfId="0" applyFont="1" applyFill="1" applyBorder="1" applyAlignment="1">
      <alignment horizontal="center" vertical="center" wrapText="1"/>
    </xf>
    <xf numFmtId="0" fontId="47" fillId="6" borderId="1" xfId="0" applyFont="1" applyFill="1" applyBorder="1" applyAlignment="1">
      <alignment horizontal="left" vertical="center" wrapText="1"/>
    </xf>
    <xf numFmtId="0" fontId="47" fillId="0" borderId="1" xfId="0" applyFont="1" applyBorder="1" applyAlignment="1">
      <alignment horizontal="center" vertical="center" wrapText="1"/>
    </xf>
    <xf numFmtId="0" fontId="9" fillId="0" borderId="1" xfId="0" applyFont="1" applyBorder="1" applyAlignment="1">
      <alignment horizontal="left"/>
    </xf>
    <xf numFmtId="166" fontId="9" fillId="0" borderId="1" xfId="0" applyNumberFormat="1" applyFont="1" applyBorder="1" applyAlignment="1">
      <alignment horizontal="left"/>
    </xf>
    <xf numFmtId="0" fontId="55" fillId="0" borderId="9" xfId="0" applyFont="1" applyBorder="1"/>
    <xf numFmtId="0" fontId="55" fillId="0" borderId="0" xfId="0" applyFont="1"/>
    <xf numFmtId="0" fontId="56" fillId="0" borderId="0" xfId="29" applyFont="1" applyAlignment="1" applyProtection="1"/>
    <xf numFmtId="49" fontId="9" fillId="0" borderId="10" xfId="32" applyNumberFormat="1" applyFont="1" applyFill="1" applyBorder="1" applyAlignment="1"/>
    <xf numFmtId="0" fontId="9" fillId="0" borderId="10" xfId="31" applyFont="1" applyBorder="1" applyAlignment="1">
      <alignment horizontal="left"/>
    </xf>
    <xf numFmtId="0" fontId="10" fillId="0" borderId="12" xfId="31" applyFont="1" applyBorder="1" applyAlignment="1">
      <alignment horizontal="left"/>
    </xf>
    <xf numFmtId="0" fontId="32" fillId="0" borderId="1" xfId="0" applyFont="1" applyBorder="1" applyAlignment="1">
      <alignment vertical="center" wrapText="1"/>
    </xf>
    <xf numFmtId="0" fontId="10" fillId="0" borderId="1" xfId="0" applyFont="1" applyBorder="1" applyAlignment="1">
      <alignment horizontal="center"/>
    </xf>
    <xf numFmtId="0" fontId="10" fillId="0" borderId="1" xfId="0" applyFont="1" applyBorder="1" applyAlignment="1">
      <alignment horizontal="center" wrapText="1"/>
    </xf>
    <xf numFmtId="168" fontId="9" fillId="0" borderId="1" xfId="0" applyNumberFormat="1" applyFont="1" applyBorder="1" applyAlignment="1">
      <alignment horizontal="center"/>
    </xf>
    <xf numFmtId="2" fontId="9" fillId="0" borderId="1" xfId="0" applyNumberFormat="1" applyFont="1" applyBorder="1" applyAlignment="1">
      <alignment horizontal="center"/>
    </xf>
    <xf numFmtId="0" fontId="9" fillId="0" borderId="1" xfId="0" applyFont="1" applyBorder="1" applyAlignment="1">
      <alignment horizontal="right"/>
    </xf>
    <xf numFmtId="0" fontId="9" fillId="0" borderId="9" xfId="0" applyFont="1" applyBorder="1" applyAlignment="1">
      <alignment horizontal="left" vertical="top"/>
    </xf>
    <xf numFmtId="0" fontId="9" fillId="0" borderId="0" xfId="0" applyFont="1" applyAlignment="1">
      <alignment horizontal="left" vertical="top"/>
    </xf>
    <xf numFmtId="0" fontId="43" fillId="0" borderId="0" xfId="29" applyFont="1" applyFill="1" applyBorder="1" applyAlignment="1" applyProtection="1">
      <alignment horizontal="left" vertical="top"/>
    </xf>
    <xf numFmtId="0" fontId="9" fillId="0" borderId="20" xfId="31" applyFont="1" applyBorder="1" applyAlignment="1">
      <alignment vertical="center"/>
    </xf>
    <xf numFmtId="4" fontId="9" fillId="0" borderId="11" xfId="32" applyNumberFormat="1" applyFont="1" applyFill="1" applyBorder="1" applyAlignment="1" applyProtection="1">
      <alignment horizontal="right"/>
    </xf>
    <xf numFmtId="4" fontId="9" fillId="0" borderId="21" xfId="32" applyNumberFormat="1" applyFont="1" applyFill="1" applyBorder="1" applyAlignment="1" applyProtection="1">
      <alignment horizontal="right"/>
    </xf>
    <xf numFmtId="0" fontId="9" fillId="0" borderId="10" xfId="31" applyFont="1" applyBorder="1" applyAlignment="1">
      <alignment vertical="center"/>
    </xf>
    <xf numFmtId="49" fontId="9" fillId="0" borderId="10" xfId="32" applyNumberFormat="1" applyFont="1" applyFill="1" applyBorder="1" applyAlignment="1" applyProtection="1"/>
    <xf numFmtId="49" fontId="9" fillId="0" borderId="10" xfId="31" applyNumberFormat="1" applyFont="1" applyBorder="1"/>
    <xf numFmtId="4" fontId="9" fillId="0" borderId="11" xfId="32" applyNumberFormat="1" applyFont="1" applyFill="1" applyBorder="1" applyAlignment="1" applyProtection="1"/>
    <xf numFmtId="0" fontId="10" fillId="0" borderId="12" xfId="31" applyFont="1" applyBorder="1" applyAlignment="1">
      <alignment vertical="center"/>
    </xf>
    <xf numFmtId="4" fontId="10" fillId="0" borderId="5" xfId="32" applyNumberFormat="1" applyFont="1" applyFill="1" applyBorder="1" applyAlignment="1" applyProtection="1">
      <alignment horizontal="right"/>
    </xf>
    <xf numFmtId="10" fontId="48" fillId="0" borderId="1" xfId="0" applyNumberFormat="1" applyFont="1" applyBorder="1" applyAlignment="1">
      <alignment wrapText="1"/>
    </xf>
    <xf numFmtId="16" fontId="48" fillId="0" borderId="1" xfId="0" quotePrefix="1" applyNumberFormat="1" applyFont="1" applyBorder="1" applyAlignment="1">
      <alignment horizontal="left" wrapText="1"/>
    </xf>
    <xf numFmtId="0" fontId="47" fillId="0" borderId="1" xfId="0" applyFont="1" applyBorder="1" applyAlignment="1">
      <alignment wrapText="1"/>
    </xf>
    <xf numFmtId="0" fontId="32" fillId="0" borderId="1" xfId="0" applyFont="1" applyBorder="1" applyAlignment="1">
      <alignment horizontal="justify" vertical="center"/>
    </xf>
    <xf numFmtId="0" fontId="58" fillId="0" borderId="0" xfId="46" applyFont="1" applyAlignment="1" applyProtection="1"/>
    <xf numFmtId="0" fontId="48" fillId="0" borderId="0" xfId="0" applyFont="1"/>
    <xf numFmtId="0" fontId="48" fillId="0" borderId="1" xfId="0" applyFont="1" applyBorder="1" applyAlignment="1">
      <alignment wrapText="1"/>
    </xf>
    <xf numFmtId="0" fontId="9" fillId="8" borderId="13" xfId="0" applyFont="1" applyFill="1" applyBorder="1" applyAlignment="1">
      <alignment horizontal="center" vertical="center"/>
    </xf>
    <xf numFmtId="0" fontId="9" fillId="8" borderId="14" xfId="0" applyFont="1" applyFill="1" applyBorder="1" applyAlignment="1">
      <alignment horizontal="center" vertical="center"/>
    </xf>
    <xf numFmtId="0" fontId="9" fillId="4" borderId="13" xfId="0" applyFont="1" applyFill="1" applyBorder="1" applyAlignment="1">
      <alignment horizontal="center" vertical="center"/>
    </xf>
    <xf numFmtId="0" fontId="9" fillId="4" borderId="14" xfId="0" applyFont="1" applyFill="1" applyBorder="1" applyAlignment="1">
      <alignment horizontal="center" vertical="center"/>
    </xf>
    <xf numFmtId="0" fontId="9" fillId="4" borderId="13" xfId="0" applyFont="1" applyFill="1" applyBorder="1" applyAlignment="1">
      <alignment horizontal="center" vertical="center" wrapText="1"/>
    </xf>
    <xf numFmtId="0" fontId="9" fillId="4" borderId="14" xfId="0" applyFont="1" applyFill="1" applyBorder="1" applyAlignment="1">
      <alignment horizontal="center" vertical="center" wrapText="1"/>
    </xf>
    <xf numFmtId="0" fontId="9" fillId="8" borderId="13" xfId="0" applyFont="1" applyFill="1" applyBorder="1" applyAlignment="1">
      <alignment horizontal="center" vertical="center" wrapText="1"/>
    </xf>
    <xf numFmtId="0" fontId="9" fillId="8" borderId="14" xfId="0" applyFont="1" applyFill="1" applyBorder="1" applyAlignment="1">
      <alignment horizontal="center" vertical="center" wrapText="1"/>
    </xf>
    <xf numFmtId="0" fontId="9" fillId="0" borderId="1" xfId="0" applyFont="1" applyBorder="1" applyAlignment="1">
      <alignment horizontal="center" vertical="center" wrapText="1"/>
    </xf>
    <xf numFmtId="0" fontId="39" fillId="6" borderId="12" xfId="0" applyFont="1" applyFill="1" applyBorder="1" applyAlignment="1">
      <alignment horizontal="center" wrapText="1"/>
    </xf>
    <xf numFmtId="0" fontId="39" fillId="6" borderId="4" xfId="0" applyFont="1" applyFill="1" applyBorder="1" applyAlignment="1">
      <alignment horizontal="center" wrapText="1"/>
    </xf>
    <xf numFmtId="0" fontId="10" fillId="4" borderId="1" xfId="0" applyFont="1" applyFill="1" applyBorder="1" applyAlignment="1">
      <alignment horizontal="center" vertical="center"/>
    </xf>
    <xf numFmtId="0" fontId="41" fillId="4" borderId="1" xfId="0" applyFont="1" applyFill="1" applyBorder="1" applyAlignment="1">
      <alignment horizontal="center" vertical="center" wrapText="1"/>
    </xf>
    <xf numFmtId="0" fontId="41" fillId="4" borderId="13" xfId="0" applyFont="1" applyFill="1" applyBorder="1" applyAlignment="1">
      <alignment horizontal="center" vertical="center" wrapText="1"/>
    </xf>
    <xf numFmtId="0" fontId="41" fillId="4" borderId="14" xfId="0" applyFont="1" applyFill="1" applyBorder="1" applyAlignment="1">
      <alignment horizontal="center" vertical="center" wrapText="1"/>
    </xf>
    <xf numFmtId="0" fontId="41" fillId="4" borderId="13" xfId="0" applyFont="1" applyFill="1" applyBorder="1" applyAlignment="1">
      <alignment horizontal="center" vertical="center"/>
    </xf>
    <xf numFmtId="0" fontId="41" fillId="4" borderId="14" xfId="0" applyFont="1" applyFill="1" applyBorder="1" applyAlignment="1">
      <alignment horizontal="center" vertical="center"/>
    </xf>
    <xf numFmtId="0" fontId="10" fillId="4" borderId="6" xfId="0" applyFont="1" applyFill="1" applyBorder="1" applyAlignment="1">
      <alignment horizontal="center" vertical="center"/>
    </xf>
    <xf numFmtId="0" fontId="10" fillId="4" borderId="7" xfId="0" applyFont="1" applyFill="1" applyBorder="1" applyAlignment="1">
      <alignment horizontal="center" vertical="center"/>
    </xf>
    <xf numFmtId="0" fontId="10" fillId="4" borderId="2" xfId="0" applyFont="1" applyFill="1" applyBorder="1" applyAlignment="1">
      <alignment horizontal="center" vertical="center"/>
    </xf>
    <xf numFmtId="0" fontId="10" fillId="4" borderId="6" xfId="0" applyFont="1" applyFill="1" applyBorder="1" applyAlignment="1">
      <alignment horizontal="center" vertical="center" wrapText="1"/>
    </xf>
    <xf numFmtId="0" fontId="10" fillId="4" borderId="7"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25" fillId="0" borderId="16" xfId="0" applyFont="1" applyBorder="1" applyAlignment="1">
      <alignment horizontal="center"/>
    </xf>
    <xf numFmtId="0" fontId="25" fillId="0" borderId="0" xfId="0" applyFont="1" applyAlignment="1">
      <alignment horizontal="left" vertical="center" wrapText="1"/>
    </xf>
    <xf numFmtId="0" fontId="25" fillId="0" borderId="17" xfId="0" applyFont="1" applyBorder="1" applyAlignment="1">
      <alignment horizontal="center"/>
    </xf>
    <xf numFmtId="0" fontId="25" fillId="0" borderId="0" xfId="0" applyFont="1" applyAlignment="1">
      <alignment horizontal="center"/>
    </xf>
    <xf numFmtId="0" fontId="25" fillId="0" borderId="15" xfId="0" applyFont="1" applyBorder="1" applyAlignment="1">
      <alignment horizontal="center"/>
    </xf>
    <xf numFmtId="0" fontId="0" fillId="0" borderId="1" xfId="0" applyBorder="1" applyAlignment="1">
      <alignment horizontal="center" vertical="center" wrapText="1"/>
    </xf>
    <xf numFmtId="0" fontId="0" fillId="0" borderId="1" xfId="0" applyBorder="1" applyAlignment="1">
      <alignment horizontal="left" wrapText="1"/>
    </xf>
    <xf numFmtId="0" fontId="27" fillId="9" borderId="6" xfId="0" applyFont="1" applyFill="1" applyBorder="1" applyAlignment="1">
      <alignment horizontal="center"/>
    </xf>
    <xf numFmtId="0" fontId="27" fillId="9" borderId="7" xfId="0" applyFont="1" applyFill="1" applyBorder="1" applyAlignment="1">
      <alignment horizontal="center"/>
    </xf>
    <xf numFmtId="0" fontId="27" fillId="9" borderId="2" xfId="0" applyFont="1" applyFill="1" applyBorder="1" applyAlignment="1">
      <alignment horizontal="center"/>
    </xf>
    <xf numFmtId="0" fontId="22" fillId="0" borderId="14" xfId="0" applyFont="1" applyBorder="1" applyAlignment="1">
      <alignment horizontal="center" vertical="center" wrapText="1"/>
    </xf>
    <xf numFmtId="0" fontId="12" fillId="9" borderId="1" xfId="0" applyFont="1" applyFill="1" applyBorder="1" applyAlignment="1">
      <alignment horizontal="center"/>
    </xf>
    <xf numFmtId="0" fontId="22" fillId="0" borderId="12" xfId="0" applyFont="1" applyBorder="1" applyAlignment="1">
      <alignment horizontal="center" vertical="center" wrapText="1"/>
    </xf>
    <xf numFmtId="0" fontId="22" fillId="0" borderId="4" xfId="0" applyFont="1" applyBorder="1" applyAlignment="1">
      <alignment horizontal="center" vertical="center" wrapText="1"/>
    </xf>
    <xf numFmtId="0" fontId="22" fillId="0" borderId="5" xfId="0" applyFont="1" applyBorder="1" applyAlignment="1">
      <alignment horizontal="center" vertical="center" wrapText="1"/>
    </xf>
    <xf numFmtId="0" fontId="24" fillId="9" borderId="16" xfId="0" applyFont="1" applyFill="1" applyBorder="1" applyAlignment="1">
      <alignment horizontal="center"/>
    </xf>
    <xf numFmtId="0" fontId="33" fillId="0" borderId="0" xfId="0" applyFont="1" applyAlignment="1">
      <alignment horizontal="center"/>
    </xf>
    <xf numFmtId="0" fontId="27" fillId="9" borderId="16" xfId="0" applyFont="1" applyFill="1" applyBorder="1" applyAlignment="1">
      <alignment horizontal="center"/>
    </xf>
    <xf numFmtId="0" fontId="11" fillId="0" borderId="1" xfId="0" applyFont="1" applyBorder="1" applyAlignment="1">
      <alignment horizontal="left" vertical="center" wrapText="1"/>
    </xf>
    <xf numFmtId="0" fontId="21" fillId="9" borderId="0" xfId="0" applyFont="1" applyFill="1" applyAlignment="1">
      <alignment horizontal="left" vertical="center" wrapText="1"/>
    </xf>
    <xf numFmtId="0" fontId="23" fillId="0" borderId="0" xfId="0" applyFont="1" applyAlignment="1">
      <alignment horizontal="center"/>
    </xf>
    <xf numFmtId="0" fontId="11" fillId="0" borderId="1" xfId="0" applyFont="1" applyBorder="1" applyAlignment="1">
      <alignment horizontal="left" wrapText="1"/>
    </xf>
    <xf numFmtId="0" fontId="22" fillId="0" borderId="6" xfId="0" applyFont="1" applyBorder="1" applyAlignment="1">
      <alignment horizontal="left" vertical="top" wrapText="1"/>
    </xf>
    <xf numFmtId="0" fontId="22" fillId="0" borderId="7" xfId="0" applyFont="1" applyBorder="1" applyAlignment="1">
      <alignment horizontal="left" vertical="top" wrapText="1"/>
    </xf>
    <xf numFmtId="0" fontId="22" fillId="0" borderId="2" xfId="0" applyFont="1" applyBorder="1" applyAlignment="1">
      <alignment horizontal="left" vertical="top" wrapText="1"/>
    </xf>
    <xf numFmtId="0" fontId="21" fillId="9" borderId="0" xfId="0" applyFont="1" applyFill="1" applyAlignment="1">
      <alignment horizontal="center"/>
    </xf>
    <xf numFmtId="0" fontId="0" fillId="0" borderId="1" xfId="0" applyBorder="1" applyAlignment="1">
      <alignment horizontal="left" vertical="center" wrapText="1"/>
    </xf>
    <xf numFmtId="0" fontId="21" fillId="9" borderId="0" xfId="0" applyFont="1" applyFill="1" applyAlignment="1">
      <alignment horizontal="center" vertical="center" wrapText="1"/>
    </xf>
    <xf numFmtId="0" fontId="21" fillId="9" borderId="1" xfId="0" applyFont="1" applyFill="1" applyBorder="1" applyAlignment="1">
      <alignment horizontal="center" vertical="center"/>
    </xf>
    <xf numFmtId="0" fontId="21" fillId="6" borderId="1" xfId="0" applyFont="1" applyFill="1" applyBorder="1" applyAlignment="1">
      <alignment horizontal="center" wrapText="1"/>
    </xf>
    <xf numFmtId="0" fontId="33" fillId="0" borderId="4" xfId="0" applyFont="1" applyBorder="1" applyAlignment="1">
      <alignment horizontal="center"/>
    </xf>
    <xf numFmtId="0" fontId="21" fillId="6" borderId="6" xfId="0" applyFont="1" applyFill="1" applyBorder="1" applyAlignment="1">
      <alignment horizontal="left" wrapText="1"/>
    </xf>
    <xf numFmtId="0" fontId="21" fillId="6" borderId="7" xfId="0" applyFont="1" applyFill="1" applyBorder="1" applyAlignment="1">
      <alignment horizontal="left" wrapText="1"/>
    </xf>
    <xf numFmtId="0" fontId="21" fillId="6" borderId="2" xfId="0" applyFont="1" applyFill="1" applyBorder="1" applyAlignment="1">
      <alignment horizontal="left" wrapText="1"/>
    </xf>
    <xf numFmtId="0" fontId="21" fillId="6" borderId="1" xfId="0" applyFont="1" applyFill="1" applyBorder="1" applyAlignment="1">
      <alignment horizontal="left"/>
    </xf>
    <xf numFmtId="0" fontId="11" fillId="6" borderId="1" xfId="0" applyFont="1" applyFill="1" applyBorder="1" applyAlignment="1">
      <alignment horizontal="left"/>
    </xf>
    <xf numFmtId="0" fontId="6" fillId="9" borderId="6" xfId="0" applyFont="1" applyFill="1" applyBorder="1" applyAlignment="1">
      <alignment horizontal="center"/>
    </xf>
    <xf numFmtId="0" fontId="6" fillId="9" borderId="7" xfId="0" applyFont="1" applyFill="1" applyBorder="1" applyAlignment="1">
      <alignment horizontal="center"/>
    </xf>
    <xf numFmtId="0" fontId="6" fillId="9" borderId="2" xfId="0" applyFont="1" applyFill="1" applyBorder="1" applyAlignment="1">
      <alignment horizontal="center"/>
    </xf>
    <xf numFmtId="0" fontId="20" fillId="0" borderId="1" xfId="8" applyFont="1" applyBorder="1" applyAlignment="1">
      <alignment horizontal="center"/>
    </xf>
    <xf numFmtId="0" fontId="17" fillId="3" borderId="6" xfId="8" applyFont="1" applyFill="1" applyBorder="1" applyAlignment="1">
      <alignment horizontal="left" vertical="center" wrapText="1"/>
    </xf>
    <xf numFmtId="0" fontId="17" fillId="3" borderId="7" xfId="8" applyFont="1" applyFill="1" applyBorder="1" applyAlignment="1">
      <alignment horizontal="left" vertical="center" wrapText="1"/>
    </xf>
    <xf numFmtId="0" fontId="17" fillId="3" borderId="2" xfId="8" applyFont="1" applyFill="1" applyBorder="1" applyAlignment="1">
      <alignment horizontal="left" vertical="center" wrapText="1"/>
    </xf>
    <xf numFmtId="0" fontId="13" fillId="0" borderId="8" xfId="8" applyFont="1" applyBorder="1" applyAlignment="1">
      <alignment vertical="center" wrapText="1"/>
    </xf>
    <xf numFmtId="0" fontId="13" fillId="0" borderId="9" xfId="8" applyFont="1" applyBorder="1" applyAlignment="1">
      <alignment vertical="center" wrapText="1"/>
    </xf>
    <xf numFmtId="0" fontId="13" fillId="0" borderId="3" xfId="8" applyFont="1" applyBorder="1" applyAlignment="1">
      <alignment vertical="center" wrapText="1"/>
    </xf>
    <xf numFmtId="0" fontId="14" fillId="0" borderId="8" xfId="8" applyFont="1" applyBorder="1" applyAlignment="1">
      <alignment horizontal="center"/>
    </xf>
    <xf numFmtId="0" fontId="14" fillId="0" borderId="10" xfId="8" applyFont="1" applyBorder="1" applyAlignment="1">
      <alignment horizontal="center"/>
    </xf>
    <xf numFmtId="0" fontId="15" fillId="0" borderId="7" xfId="8" applyFont="1" applyBorder="1" applyAlignment="1">
      <alignment horizontal="center" wrapText="1"/>
    </xf>
    <xf numFmtId="0" fontId="13" fillId="0" borderId="9" xfId="8" applyFont="1" applyBorder="1" applyAlignment="1">
      <alignment horizontal="center" wrapText="1"/>
    </xf>
    <xf numFmtId="0" fontId="13" fillId="0" borderId="0" xfId="8" applyFont="1" applyAlignment="1">
      <alignment horizontal="center" wrapText="1"/>
    </xf>
    <xf numFmtId="0" fontId="13" fillId="0" borderId="3" xfId="8" applyFont="1" applyBorder="1" applyAlignment="1">
      <alignment horizontal="center" wrapText="1"/>
    </xf>
    <xf numFmtId="0" fontId="13" fillId="0" borderId="11" xfId="8" applyFont="1" applyBorder="1" applyAlignment="1">
      <alignment horizontal="center" wrapText="1"/>
    </xf>
    <xf numFmtId="0" fontId="21" fillId="6" borderId="1" xfId="0" applyFont="1" applyFill="1" applyBorder="1" applyAlignment="1">
      <alignment horizontal="left" vertical="center" wrapText="1"/>
    </xf>
    <xf numFmtId="0" fontId="15" fillId="0" borderId="12" xfId="8" applyFont="1" applyBorder="1" applyAlignment="1">
      <alignment horizontal="center" vertical="center" wrapText="1"/>
    </xf>
    <xf numFmtId="0" fontId="15" fillId="0" borderId="4" xfId="8" applyFont="1" applyBorder="1" applyAlignment="1">
      <alignment horizontal="center" vertical="center" wrapText="1"/>
    </xf>
    <xf numFmtId="0" fontId="15" fillId="0" borderId="5" xfId="8" applyFont="1" applyBorder="1" applyAlignment="1">
      <alignment horizontal="center" vertical="center" wrapText="1"/>
    </xf>
    <xf numFmtId="0" fontId="20" fillId="0" borderId="4" xfId="8" applyFont="1" applyBorder="1" applyAlignment="1">
      <alignment horizontal="left"/>
    </xf>
    <xf numFmtId="0" fontId="20" fillId="2" borderId="6" xfId="0" applyFont="1" applyFill="1" applyBorder="1" applyAlignment="1">
      <alignment horizontal="left" vertical="top" wrapText="1"/>
    </xf>
    <xf numFmtId="0" fontId="20" fillId="2" borderId="7" xfId="0" applyFont="1" applyFill="1" applyBorder="1" applyAlignment="1">
      <alignment horizontal="left" vertical="top" wrapText="1"/>
    </xf>
    <xf numFmtId="0" fontId="20" fillId="2" borderId="2" xfId="0" applyFont="1" applyFill="1" applyBorder="1" applyAlignment="1">
      <alignment horizontal="left" vertical="top" wrapText="1"/>
    </xf>
    <xf numFmtId="0" fontId="14" fillId="0" borderId="8" xfId="8" applyFont="1" applyBorder="1" applyAlignment="1">
      <alignment horizontal="center" vertical="center"/>
    </xf>
    <xf numFmtId="0" fontId="14" fillId="0" borderId="10" xfId="8" applyFont="1" applyBorder="1" applyAlignment="1">
      <alignment horizontal="center" vertical="center"/>
    </xf>
    <xf numFmtId="0" fontId="47" fillId="9" borderId="6" xfId="0" quotePrefix="1" applyFont="1" applyFill="1" applyBorder="1" applyAlignment="1">
      <alignment horizontal="center"/>
    </xf>
    <xf numFmtId="0" fontId="47" fillId="9" borderId="7" xfId="0" quotePrefix="1" applyFont="1" applyFill="1" applyBorder="1" applyAlignment="1">
      <alignment horizontal="center"/>
    </xf>
    <xf numFmtId="0" fontId="47" fillId="9" borderId="2" xfId="0" quotePrefix="1" applyFont="1" applyFill="1" applyBorder="1" applyAlignment="1">
      <alignment horizontal="center"/>
    </xf>
    <xf numFmtId="0" fontId="40" fillId="0" borderId="11" xfId="0" applyFont="1" applyBorder="1" applyAlignment="1">
      <alignment horizontal="center"/>
    </xf>
    <xf numFmtId="0" fontId="41" fillId="6" borderId="1" xfId="0" applyFont="1" applyFill="1" applyBorder="1" applyAlignment="1">
      <alignment horizontal="left" vertical="center" wrapText="1"/>
    </xf>
    <xf numFmtId="0" fontId="32" fillId="0" borderId="1" xfId="0" applyFont="1" applyBorder="1" applyAlignment="1">
      <alignment horizontal="left" wrapText="1"/>
    </xf>
    <xf numFmtId="0" fontId="47" fillId="9" borderId="13" xfId="0" applyFont="1" applyFill="1" applyBorder="1" applyAlignment="1">
      <alignment horizontal="center" vertical="center" wrapText="1"/>
    </xf>
    <xf numFmtId="0" fontId="47" fillId="9" borderId="14" xfId="0" applyFont="1" applyFill="1" applyBorder="1" applyAlignment="1">
      <alignment horizontal="center" vertical="center" wrapText="1"/>
    </xf>
    <xf numFmtId="0" fontId="41" fillId="6" borderId="1" xfId="0" applyFont="1" applyFill="1" applyBorder="1" applyAlignment="1">
      <alignment horizontal="center"/>
    </xf>
    <xf numFmtId="0" fontId="41" fillId="0" borderId="6" xfId="0" applyFont="1" applyBorder="1" applyAlignment="1">
      <alignment horizontal="center"/>
    </xf>
    <xf numFmtId="0" fontId="41" fillId="0" borderId="2" xfId="0" applyFont="1" applyBorder="1" applyAlignment="1">
      <alignment horizontal="center"/>
    </xf>
    <xf numFmtId="0" fontId="41" fillId="0" borderId="1" xfId="0" applyFont="1" applyBorder="1" applyAlignment="1">
      <alignment horizontal="center"/>
    </xf>
    <xf numFmtId="0" fontId="32" fillId="0" borderId="1" xfId="0" applyFont="1" applyBorder="1" applyAlignment="1">
      <alignment horizontal="left" vertical="center" wrapText="1"/>
    </xf>
    <xf numFmtId="0" fontId="41" fillId="6" borderId="1" xfId="0" applyFont="1" applyFill="1" applyBorder="1" applyAlignment="1">
      <alignment horizontal="center" vertical="center" wrapText="1"/>
    </xf>
    <xf numFmtId="0" fontId="10" fillId="6" borderId="1" xfId="0" applyFont="1" applyFill="1" applyBorder="1" applyAlignment="1">
      <alignment horizontal="center"/>
    </xf>
    <xf numFmtId="0" fontId="32" fillId="0" borderId="0" xfId="0" applyFont="1" applyAlignment="1">
      <alignment horizontal="left" vertical="top" wrapText="1"/>
    </xf>
    <xf numFmtId="0" fontId="47" fillId="0" borderId="1" xfId="0" applyFont="1" applyBorder="1" applyAlignment="1">
      <alignment horizontal="center" vertical="center" wrapText="1"/>
    </xf>
    <xf numFmtId="0" fontId="47" fillId="9" borderId="1" xfId="0" applyFont="1" applyFill="1" applyBorder="1" applyAlignment="1">
      <alignment horizontal="center" vertical="center" wrapText="1"/>
    </xf>
    <xf numFmtId="0" fontId="54" fillId="0" borderId="9" xfId="0" applyFont="1" applyBorder="1" applyAlignment="1">
      <alignment horizontal="left" vertical="top" wrapText="1"/>
    </xf>
    <xf numFmtId="0" fontId="54" fillId="0" borderId="0" xfId="0" applyFont="1" applyAlignment="1">
      <alignment horizontal="left" vertical="top" wrapText="1"/>
    </xf>
    <xf numFmtId="0" fontId="10" fillId="6" borderId="1" xfId="0" applyFont="1" applyFill="1" applyBorder="1" applyAlignment="1">
      <alignment horizontal="left"/>
    </xf>
    <xf numFmtId="0" fontId="10" fillId="12" borderId="18" xfId="5" applyFont="1" applyFill="1" applyBorder="1" applyAlignment="1">
      <alignment horizontal="center"/>
    </xf>
    <xf numFmtId="0" fontId="10" fillId="12" borderId="19" xfId="5" applyFont="1" applyFill="1" applyBorder="1" applyAlignment="1">
      <alignment horizontal="center"/>
    </xf>
    <xf numFmtId="0" fontId="41" fillId="13" borderId="6" xfId="0" applyFont="1" applyFill="1" applyBorder="1" applyAlignment="1">
      <alignment horizontal="center"/>
    </xf>
    <xf numFmtId="0" fontId="41" fillId="13" borderId="7" xfId="0" applyFont="1" applyFill="1" applyBorder="1" applyAlignment="1">
      <alignment horizontal="center"/>
    </xf>
    <xf numFmtId="0" fontId="41" fillId="13" borderId="2" xfId="0" applyFont="1" applyFill="1" applyBorder="1" applyAlignment="1">
      <alignment horizontal="center"/>
    </xf>
    <xf numFmtId="0" fontId="36" fillId="0" borderId="0" xfId="29" applyFill="1" applyBorder="1" applyAlignment="1" applyProtection="1">
      <alignment horizontal="left" vertical="top"/>
    </xf>
  </cellXfs>
  <cellStyles count="47">
    <cellStyle name="Comma" xfId="30" builtinId="3"/>
    <cellStyle name="Comma 2 2" xfId="32" xr:uid="{7278E0B3-BB4C-42EE-9D74-DDC911FB0576}"/>
    <cellStyle name="Followed Hyperlink" xfId="3" builtinId="9" hidden="1"/>
    <cellStyle name="Followed Hyperlink" xfId="4" builtinId="9" hidden="1"/>
    <cellStyle name="Followed Hyperlink" xfId="2" builtinId="9" hidden="1"/>
    <cellStyle name="Followed Hyperlink" xfId="1" builtinId="9" hidden="1"/>
    <cellStyle name="Hyperlink" xfId="29" builtinId="8"/>
    <cellStyle name="Hyperlink 2" xfId="46" xr:uid="{45C544A3-83D5-4BB5-AE20-96519A5FEC82}"/>
    <cellStyle name="Normal" xfId="0" builtinId="0"/>
    <cellStyle name="Normal 14" xfId="31" xr:uid="{09B67EB4-FFBD-49B6-AB58-51C8FC1FC5DC}"/>
    <cellStyle name="Normal 2" xfId="5" xr:uid="{00000000-0005-0000-0000-000005000000}"/>
    <cellStyle name="Normal 3" xfId="6" xr:uid="{00000000-0005-0000-0000-000006000000}"/>
    <cellStyle name="Normal 3 2" xfId="8" xr:uid="{00000000-0005-0000-0000-000007000000}"/>
    <cellStyle name="Normal 4" xfId="7" xr:uid="{00000000-0005-0000-0000-000008000000}"/>
    <cellStyle name="Normal 4 2" xfId="33" xr:uid="{4FF9D625-ED79-40EF-992F-21AD7A970375}"/>
    <cellStyle name="style1558984293356" xfId="34" xr:uid="{5F368122-90E1-435B-B77B-31BB9E54F4E0}"/>
    <cellStyle name="style1558984293403" xfId="35" xr:uid="{26938EDF-90BE-4458-A343-7F121F86CBDD}"/>
    <cellStyle name="style1558984293457" xfId="36" xr:uid="{322869FF-2B67-48D2-A3CB-2CD867B10AF1}"/>
    <cellStyle name="style1558984293519" xfId="37" xr:uid="{471992B4-1299-41F9-ADA4-12D11BA5C492}"/>
    <cellStyle name="style1558984293557" xfId="38" xr:uid="{F1FD7E2A-27E4-4052-8CEA-B4E61B32E8DD}"/>
    <cellStyle name="style1558984293619" xfId="39" xr:uid="{115F13E5-A39B-42A1-A566-BC4EE72D1E59}"/>
    <cellStyle name="style1558984293673" xfId="40" xr:uid="{8B005DB7-DBE9-4C52-B1CB-49882D77F9EF}"/>
    <cellStyle name="style1558984293720" xfId="41" xr:uid="{9A2A49E0-9C6F-4A04-8D28-BE5F2DDEE778}"/>
    <cellStyle name="style1558984293889" xfId="42" xr:uid="{594CAB70-C985-4F27-9840-4CB1AB3CB75E}"/>
    <cellStyle name="style1558984293936" xfId="43" xr:uid="{A16183FA-BDAA-4605-B4A9-0053CA1C24DB}"/>
    <cellStyle name="style1558984293989" xfId="44" xr:uid="{C7C8113A-612D-4490-961E-B4AE53FF73BA}"/>
    <cellStyle name="style1558984294042" xfId="45" xr:uid="{85AEF608-C2F2-4C12-A310-9FBF98638592}"/>
    <cellStyle name="style1558985194448" xfId="9" xr:uid="{00000000-0005-0000-0000-000009000000}"/>
    <cellStyle name="style1558985194501" xfId="10" xr:uid="{00000000-0005-0000-0000-00000A000000}"/>
    <cellStyle name="style1558985194548" xfId="11" xr:uid="{00000000-0005-0000-0000-00000B000000}"/>
    <cellStyle name="style1558985194601" xfId="12" xr:uid="{00000000-0005-0000-0000-00000C000000}"/>
    <cellStyle name="style1558985194670" xfId="13" xr:uid="{00000000-0005-0000-0000-00000D000000}"/>
    <cellStyle name="style1558985194717" xfId="14" xr:uid="{00000000-0005-0000-0000-00000E000000}"/>
    <cellStyle name="style1558985194770" xfId="15" xr:uid="{00000000-0005-0000-0000-00000F000000}"/>
    <cellStyle name="style1558985194833" xfId="16" xr:uid="{00000000-0005-0000-0000-000010000000}"/>
    <cellStyle name="style1558985194936" xfId="17" xr:uid="{00000000-0005-0000-0000-000011000000}"/>
    <cellStyle name="style1558985194991" xfId="18" xr:uid="{00000000-0005-0000-0000-000012000000}"/>
    <cellStyle name="style1558985195046" xfId="19" xr:uid="{00000000-0005-0000-0000-000013000000}"/>
    <cellStyle name="style1558985195103" xfId="20" xr:uid="{00000000-0005-0000-0000-000014000000}"/>
    <cellStyle name="style1558985198824" xfId="21" xr:uid="{00000000-0005-0000-0000-000015000000}"/>
    <cellStyle name="style1558985198876" xfId="22" xr:uid="{00000000-0005-0000-0000-000016000000}"/>
    <cellStyle name="style1558985198923" xfId="23" xr:uid="{00000000-0005-0000-0000-000017000000}"/>
    <cellStyle name="style1558985198976" xfId="24" xr:uid="{00000000-0005-0000-0000-000018000000}"/>
    <cellStyle name="style1558985199039" xfId="25" xr:uid="{00000000-0005-0000-0000-000019000000}"/>
    <cellStyle name="style1558985199092" xfId="26" xr:uid="{00000000-0005-0000-0000-00001A000000}"/>
    <cellStyle name="style1558985199139" xfId="27" xr:uid="{00000000-0005-0000-0000-00001B000000}"/>
    <cellStyle name="style1558985199193" xfId="28" xr:uid="{00000000-0005-0000-0000-00001C000000}"/>
  </cellStyles>
  <dxfs count="0"/>
  <tableStyles count="0" defaultTableStyle="TableStyleMedium9" defaultPivotStyle="PivotStyleLight16"/>
  <colors>
    <mruColors>
      <color rgb="FFFF0066"/>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emf"/><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3</xdr:col>
      <xdr:colOff>9525</xdr:colOff>
      <xdr:row>6</xdr:row>
      <xdr:rowOff>38100</xdr:rowOff>
    </xdr:from>
    <xdr:to>
      <xdr:col>10</xdr:col>
      <xdr:colOff>325120</xdr:colOff>
      <xdr:row>24</xdr:row>
      <xdr:rowOff>182245</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66925" y="238125"/>
          <a:ext cx="5116195" cy="3744595"/>
        </a:xfrm>
        <a:prstGeom prst="rect">
          <a:avLst/>
        </a:prstGeom>
        <a:noFill/>
        <a:ln>
          <a:noFill/>
        </a:ln>
      </xdr:spPr>
    </xdr:pic>
    <xdr:clientData/>
  </xdr:twoCellAnchor>
  <xdr:twoCellAnchor editAs="oneCell">
    <xdr:from>
      <xdr:col>3</xdr:col>
      <xdr:colOff>0</xdr:colOff>
      <xdr:row>31</xdr:row>
      <xdr:rowOff>0</xdr:rowOff>
    </xdr:from>
    <xdr:to>
      <xdr:col>11</xdr:col>
      <xdr:colOff>311398</xdr:colOff>
      <xdr:row>44</xdr:row>
      <xdr:rowOff>51665</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2057400" y="9886950"/>
          <a:ext cx="5797798" cy="2651990"/>
        </a:xfrm>
        <a:prstGeom prst="rect">
          <a:avLst/>
        </a:prstGeom>
      </xdr:spPr>
    </xdr:pic>
    <xdr:clientData/>
  </xdr:twoCellAnchor>
  <xdr:twoCellAnchor editAs="oneCell">
    <xdr:from>
      <xdr:col>3</xdr:col>
      <xdr:colOff>0</xdr:colOff>
      <xdr:row>52</xdr:row>
      <xdr:rowOff>0</xdr:rowOff>
    </xdr:from>
    <xdr:to>
      <xdr:col>9</xdr:col>
      <xdr:colOff>494175</xdr:colOff>
      <xdr:row>65</xdr:row>
      <xdr:rowOff>179692</xdr:rowOff>
    </xdr:to>
    <xdr:pic>
      <xdr:nvPicPr>
        <xdr:cNvPr id="11" name="Picture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3"/>
        <a:stretch>
          <a:fillRect/>
        </a:stretch>
      </xdr:blipFill>
      <xdr:spPr>
        <a:xfrm>
          <a:off x="2057400" y="19021425"/>
          <a:ext cx="4608975" cy="2780017"/>
        </a:xfrm>
        <a:prstGeom prst="rect">
          <a:avLst/>
        </a:prstGeom>
      </xdr:spPr>
    </xdr:pic>
    <xdr:clientData/>
  </xdr:twoCellAnchor>
  <xdr:twoCellAnchor editAs="oneCell">
    <xdr:from>
      <xdr:col>13</xdr:col>
      <xdr:colOff>0</xdr:colOff>
      <xdr:row>32</xdr:row>
      <xdr:rowOff>1</xdr:rowOff>
    </xdr:from>
    <xdr:to>
      <xdr:col>19</xdr:col>
      <xdr:colOff>494175</xdr:colOff>
      <xdr:row>44</xdr:row>
      <xdr:rowOff>190501</xdr:rowOff>
    </xdr:to>
    <xdr:pic>
      <xdr:nvPicPr>
        <xdr:cNvPr id="13" name="Picture 12">
          <a:extLst>
            <a:ext uri="{FF2B5EF4-FFF2-40B4-BE49-F238E27FC236}">
              <a16:creationId xmlns:a16="http://schemas.microsoft.com/office/drawing/2014/main" id="{00000000-0008-0000-0200-00000D000000}"/>
            </a:ext>
          </a:extLst>
        </xdr:cNvPr>
        <xdr:cNvPicPr>
          <a:picLocks noChangeAspect="1"/>
        </xdr:cNvPicPr>
      </xdr:nvPicPr>
      <xdr:blipFill>
        <a:blip xmlns:r="http://schemas.openxmlformats.org/officeDocument/2006/relationships" r:embed="rId4"/>
        <a:stretch>
          <a:fillRect/>
        </a:stretch>
      </xdr:blipFill>
      <xdr:spPr>
        <a:xfrm>
          <a:off x="8915400" y="9486901"/>
          <a:ext cx="4608975" cy="2590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21166</xdr:colOff>
      <xdr:row>6</xdr:row>
      <xdr:rowOff>105833</xdr:rowOff>
    </xdr:from>
    <xdr:to>
      <xdr:col>3</xdr:col>
      <xdr:colOff>5517858</xdr:colOff>
      <xdr:row>27</xdr:row>
      <xdr:rowOff>148166</xdr:rowOff>
    </xdr:to>
    <xdr:pic>
      <xdr:nvPicPr>
        <xdr:cNvPr id="3" name="Picture 2">
          <a:extLst>
            <a:ext uri="{FF2B5EF4-FFF2-40B4-BE49-F238E27FC236}">
              <a16:creationId xmlns:a16="http://schemas.microsoft.com/office/drawing/2014/main" id="{9D249025-DBA7-4948-801C-481F5BEE8C9E}"/>
            </a:ext>
          </a:extLst>
        </xdr:cNvPr>
        <xdr:cNvPicPr>
          <a:picLocks noChangeAspect="1"/>
        </xdr:cNvPicPr>
      </xdr:nvPicPr>
      <xdr:blipFill>
        <a:blip xmlns:r="http://schemas.openxmlformats.org/officeDocument/2006/relationships" r:embed="rId1"/>
        <a:stretch>
          <a:fillRect/>
        </a:stretch>
      </xdr:blipFill>
      <xdr:spPr>
        <a:xfrm>
          <a:off x="2783416" y="2476500"/>
          <a:ext cx="5496692" cy="426508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ER\Downloads\SDG\FINAL%20FOLDERS\Draft_Global%20Indicator%20Framework_datarepositoryreview_Suriname__3juli%202022_versie%203xlsx.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gbook"/>
      <sheetName val="SDG by Tier class"/>
      <sheetName val="CCsdg"/>
      <sheetName val="Mapping survyes"/>
      <sheetName val="UN-EnvSDGs"/>
      <sheetName val="OP 201721"/>
      <sheetName val="MOP202226"/>
      <sheetName val="MSDCF"/>
      <sheetName val="CHP 2020_2022"/>
      <sheetName val="A.RES.71.313 Annex"/>
      <sheetName val="GOAL 1"/>
      <sheetName val="GOAL4"/>
      <sheetName val="GOAL 2"/>
      <sheetName val="GOAL3"/>
      <sheetName val="GOAL5"/>
      <sheetName val="GOAL6"/>
      <sheetName val="GOAL7"/>
      <sheetName val="GOAL8"/>
      <sheetName val="GOAL9"/>
      <sheetName val="GOAL10"/>
      <sheetName val="GOAL11"/>
      <sheetName val="GOAL12"/>
      <sheetName val="GOAL13"/>
      <sheetName val="GOAL14"/>
      <sheetName val="GOAL16"/>
      <sheetName val="GOAL17"/>
      <sheetName val="GOAL15"/>
    </sheetNames>
    <sheetDataSet>
      <sheetData sheetId="0"/>
      <sheetData sheetId="1"/>
      <sheetData sheetId="2"/>
      <sheetData sheetId="3"/>
      <sheetData sheetId="4"/>
      <sheetData sheetId="5"/>
      <sheetData sheetId="6"/>
      <sheetData sheetId="7"/>
      <sheetData sheetId="8"/>
      <sheetData sheetId="9">
        <row r="3">
          <cell r="C3" t="str">
            <v>Indicators</v>
          </cell>
          <cell r="D3" t="str">
            <v>UNSD Indicator Codes†</v>
          </cell>
        </row>
      </sheetData>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programamesoamerica.iom.int/sites/default/files/facts_sheet_suriname_migrant_situation_analysis.pdf" TargetMode="External"/><Relationship Id="rId2" Type="http://schemas.openxmlformats.org/officeDocument/2006/relationships/hyperlink" Target="https://statistics.cepal.org/portal/databank/index.html?lang=en&amp;indicator_id=3930" TargetMode="External"/><Relationship Id="rId1" Type="http://schemas.openxmlformats.org/officeDocument/2006/relationships/hyperlink" Target="https://www.cbvs.sr/statistieken/financial-soundness-indicators/financial-soundness-indicators" TargetMode="External"/><Relationship Id="rId5" Type="http://schemas.openxmlformats.org/officeDocument/2006/relationships/printerSettings" Target="../printerSettings/printerSettings1.bin"/><Relationship Id="rId4" Type="http://schemas.openxmlformats.org/officeDocument/2006/relationships/hyperlink" Target="https://agenda2030lac.org/estadisticas/regional-data-bank-statistical-follow-up-sdg-1.html?lang=en" TargetMode="Externa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gov.sr/minister-ramdin-ontvangt-nationaal-migratiebeleidsplan-van-iom/"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sdmo.org/index.php/leenovereenkomsten" TargetMode="External"/></Relationships>
</file>

<file path=xl/worksheets/_rels/sheet15.xml.rels><?xml version="1.0" encoding="UTF-8" standalone="yes"?>
<Relationships xmlns="http://schemas.openxmlformats.org/package/2006/relationships"><Relationship Id="rId2" Type="http://schemas.openxmlformats.org/officeDocument/2006/relationships/hyperlink" Target="https://statistics-suriname.org/wp-content/uploads/2024/09/NRsheet-2024-baseyear-2015-comb.pdf" TargetMode="External"/><Relationship Id="rId1" Type="http://schemas.openxmlformats.org/officeDocument/2006/relationships/hyperlink" Target="https://statistics-suriname.org/wp-content/uploads/2024/09/NRsheet-2024-baseyear-2015-comb.pdf"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hyperlink" Target="https://statistics-suriname.org/wp-content/uploads/2025/01/Statistisch-Jaarboek-Statistical-Yearbook-2020-2021-2022-dec-2023-corr-jan-2025.pdf"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https://www.cbvs.sr/statistieken/financial-soundness-indicators/financial-soundness-indicators" TargetMode="External"/><Relationship Id="rId13" Type="http://schemas.openxmlformats.org/officeDocument/2006/relationships/hyperlink" Target="https://www.cbvs.sr/images/content/annual-reports/Jaarverslag_2022_secured.pdf" TargetMode="External"/><Relationship Id="rId3" Type="http://schemas.openxmlformats.org/officeDocument/2006/relationships/hyperlink" Target="https://www.cbvs.sr/images/content/2024/DTK2024/FSR/FSR_2023-19feb-final.pdf" TargetMode="External"/><Relationship Id="rId7" Type="http://schemas.openxmlformats.org/officeDocument/2006/relationships/hyperlink" Target="https://www.cbvs.sr/images/content/annual-reports/Jaarverslag_2022_secured.pdf" TargetMode="External"/><Relationship Id="rId12" Type="http://schemas.openxmlformats.org/officeDocument/2006/relationships/hyperlink" Target="https://www.cbvs.sr/images/content/2024/DTK2024/FSR/FSR_2023-19feb-final.pdf" TargetMode="External"/><Relationship Id="rId2" Type="http://schemas.openxmlformats.org/officeDocument/2006/relationships/hyperlink" Target="https://www.cbvs.sr/statistieken/financial-soundness-indicators/financial-soundness-indicators" TargetMode="External"/><Relationship Id="rId16" Type="http://schemas.openxmlformats.org/officeDocument/2006/relationships/printerSettings" Target="../printerSettings/printerSettings2.bin"/><Relationship Id="rId1" Type="http://schemas.openxmlformats.org/officeDocument/2006/relationships/hyperlink" Target="https://www.cbvs.sr/images/content/annual-reports/Jaarverslag_2022_secured.pdf" TargetMode="External"/><Relationship Id="rId6" Type="http://schemas.openxmlformats.org/officeDocument/2006/relationships/hyperlink" Target="https://www.cbvs.sr/images/content/2024/DTK2024/FSR/FSR_2023-19feb-final.pdf" TargetMode="External"/><Relationship Id="rId11" Type="http://schemas.openxmlformats.org/officeDocument/2006/relationships/hyperlink" Target="https://www.cbvs.sr/statistieken/financial-soundness-indicators/financial-soundness-indicators" TargetMode="External"/><Relationship Id="rId5" Type="http://schemas.openxmlformats.org/officeDocument/2006/relationships/hyperlink" Target="https://www.cbvs.sr/statistieken/financial-soundness-indicators/financial-soundness-indicators" TargetMode="External"/><Relationship Id="rId15" Type="http://schemas.openxmlformats.org/officeDocument/2006/relationships/hyperlink" Target="https://www.cbvs.sr/images/content/2024/DTK2024/FSR/FSR_2023-19feb-final.pdf" TargetMode="External"/><Relationship Id="rId10" Type="http://schemas.openxmlformats.org/officeDocument/2006/relationships/hyperlink" Target="https://www.cbvs.sr/images/content/annual-reports/Jaarverslag_2022_secured.pdf" TargetMode="External"/><Relationship Id="rId4" Type="http://schemas.openxmlformats.org/officeDocument/2006/relationships/hyperlink" Target="https://www.cbvs.sr/images/content/annual-reports/Jaarverslag_2022_secured.pdf" TargetMode="External"/><Relationship Id="rId9" Type="http://schemas.openxmlformats.org/officeDocument/2006/relationships/hyperlink" Target="https://www.cbvs.sr/images/content/2024/DTK2024/FSR/FSR_2023-19feb-final.pdf" TargetMode="External"/><Relationship Id="rId14" Type="http://schemas.openxmlformats.org/officeDocument/2006/relationships/hyperlink" Target="https://www.cbvs.sr/statistieken/financial-soundness-indicators/financial-soundness-indicators"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statistics.cepal.org/portal/databank/index.html?lang=en&amp;indicator_id=393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AB20"/>
  <sheetViews>
    <sheetView zoomScale="70" zoomScaleNormal="70" workbookViewId="0">
      <pane xSplit="3" ySplit="6" topLeftCell="L15" activePane="bottomRight" state="frozen"/>
      <selection pane="topRight" activeCell="D1" sqref="D1"/>
      <selection pane="bottomLeft" activeCell="A7" sqref="A7"/>
      <selection pane="bottomRight" activeCell="AB16" sqref="AB16"/>
    </sheetView>
  </sheetViews>
  <sheetFormatPr defaultRowHeight="15.75" x14ac:dyDescent="0.25"/>
  <cols>
    <col min="1" max="1" width="9" style="72"/>
    <col min="2" max="2" width="29.25" style="72" customWidth="1"/>
    <col min="3" max="3" width="27.375" style="72" customWidth="1"/>
    <col min="4" max="4" width="9" style="72" customWidth="1"/>
    <col min="5" max="5" width="61.75" style="97" customWidth="1"/>
    <col min="6" max="6" width="6.375" style="72" customWidth="1"/>
    <col min="7" max="7" width="9" style="72"/>
    <col min="8" max="8" width="14.125" style="70" customWidth="1"/>
    <col min="9" max="9" width="9" style="70" customWidth="1"/>
    <col min="10" max="10" width="11.125" style="70" customWidth="1"/>
    <col min="11" max="12" width="9" style="70" customWidth="1"/>
    <col min="13" max="13" width="11.25" style="71" customWidth="1"/>
    <col min="14" max="17" width="9" style="71" customWidth="1"/>
    <col min="18" max="18" width="9" style="71"/>
    <col min="19" max="19" width="9" style="71" customWidth="1"/>
    <col min="20" max="20" width="12.5" style="71" customWidth="1"/>
    <col min="21" max="21" width="9" style="71" customWidth="1"/>
    <col min="22" max="26" width="9" style="71"/>
    <col min="27" max="27" width="8.75" style="71"/>
    <col min="28" max="28" width="15.5" style="71" customWidth="1"/>
    <col min="29" max="29" width="13" style="72" customWidth="1"/>
    <col min="30" max="16384" width="9" style="72"/>
  </cols>
  <sheetData>
    <row r="3" spans="2:28" ht="18" customHeight="1" x14ac:dyDescent="0.3">
      <c r="B3" s="204" t="s">
        <v>37</v>
      </c>
      <c r="C3" s="205"/>
      <c r="D3" s="205"/>
      <c r="E3" s="205"/>
      <c r="F3" s="69"/>
      <c r="G3" s="69"/>
    </row>
    <row r="4" spans="2:28" s="78" customFormat="1" ht="18.75" x14ac:dyDescent="0.3">
      <c r="B4" s="73"/>
      <c r="C4" s="73"/>
      <c r="D4" s="73"/>
      <c r="E4" s="73"/>
      <c r="F4" s="74"/>
      <c r="G4" s="74"/>
      <c r="H4" s="75"/>
      <c r="I4" s="75"/>
      <c r="J4" s="75"/>
      <c r="K4" s="75"/>
      <c r="L4" s="75"/>
      <c r="M4" s="76"/>
      <c r="N4" s="76"/>
      <c r="O4" s="76"/>
      <c r="P4" s="76"/>
      <c r="Q4" s="76"/>
      <c r="R4" s="76"/>
      <c r="S4" s="76"/>
      <c r="T4" s="76"/>
      <c r="U4" s="76"/>
      <c r="V4" s="206" t="s">
        <v>148</v>
      </c>
      <c r="W4" s="206"/>
      <c r="X4" s="206"/>
      <c r="Y4" s="206" t="s">
        <v>227</v>
      </c>
      <c r="Z4" s="206"/>
      <c r="AA4" s="76"/>
      <c r="AB4" s="76"/>
    </row>
    <row r="5" spans="2:28" ht="15.75" customHeight="1" x14ac:dyDescent="0.25">
      <c r="B5" s="207" t="s">
        <v>77</v>
      </c>
      <c r="C5" s="208" t="str">
        <f>'[1]A.RES.71.313 Annex'!C3</f>
        <v>Indicators</v>
      </c>
      <c r="D5" s="208" t="str">
        <f>'[1]A.RES.71.313 Annex'!D3</f>
        <v>UNSD Indicator Codes†</v>
      </c>
      <c r="E5" s="207" t="s">
        <v>225</v>
      </c>
      <c r="F5" s="210" t="s">
        <v>78</v>
      </c>
      <c r="G5" s="79" t="s">
        <v>79</v>
      </c>
      <c r="H5" s="215" t="s">
        <v>0</v>
      </c>
      <c r="I5" s="216"/>
      <c r="J5" s="216"/>
      <c r="K5" s="217"/>
      <c r="L5" s="212" t="s">
        <v>80</v>
      </c>
      <c r="M5" s="213"/>
      <c r="N5" s="214"/>
      <c r="O5" s="77"/>
      <c r="P5" s="77" t="s">
        <v>81</v>
      </c>
      <c r="Q5" s="199" t="s">
        <v>82</v>
      </c>
      <c r="R5" s="199" t="s">
        <v>83</v>
      </c>
      <c r="S5" s="199" t="s">
        <v>84</v>
      </c>
      <c r="T5" s="199" t="s">
        <v>85</v>
      </c>
      <c r="U5" s="197" t="s">
        <v>86</v>
      </c>
      <c r="V5" s="199" t="s">
        <v>89</v>
      </c>
      <c r="W5" s="199" t="s">
        <v>90</v>
      </c>
      <c r="X5" s="199" t="s">
        <v>244</v>
      </c>
      <c r="Y5" s="199" t="s">
        <v>91</v>
      </c>
      <c r="Z5" s="199" t="s">
        <v>92</v>
      </c>
      <c r="AA5" s="201" t="s">
        <v>88</v>
      </c>
      <c r="AB5" s="195" t="s">
        <v>87</v>
      </c>
    </row>
    <row r="6" spans="2:28" ht="63" x14ac:dyDescent="0.25">
      <c r="B6" s="207"/>
      <c r="C6" s="209"/>
      <c r="D6" s="209"/>
      <c r="E6" s="207"/>
      <c r="F6" s="211"/>
      <c r="G6" s="80" t="s">
        <v>242</v>
      </c>
      <c r="H6" s="81" t="s">
        <v>226</v>
      </c>
      <c r="I6" s="82" t="s">
        <v>93</v>
      </c>
      <c r="J6" s="82" t="s">
        <v>94</v>
      </c>
      <c r="K6" s="82" t="s">
        <v>97</v>
      </c>
      <c r="L6" s="82" t="s">
        <v>95</v>
      </c>
      <c r="M6" s="83" t="s">
        <v>96</v>
      </c>
      <c r="N6" s="83" t="s">
        <v>97</v>
      </c>
      <c r="O6" s="84" t="s">
        <v>98</v>
      </c>
      <c r="P6" s="84" t="s">
        <v>99</v>
      </c>
      <c r="Q6" s="200"/>
      <c r="R6" s="200"/>
      <c r="S6" s="200"/>
      <c r="T6" s="200"/>
      <c r="U6" s="198"/>
      <c r="V6" s="200"/>
      <c r="W6" s="200"/>
      <c r="X6" s="200"/>
      <c r="Y6" s="200"/>
      <c r="Z6" s="200"/>
      <c r="AA6" s="202"/>
      <c r="AB6" s="196"/>
    </row>
    <row r="7" spans="2:28" ht="111" customHeight="1" x14ac:dyDescent="0.25">
      <c r="B7" s="19" t="s">
        <v>2</v>
      </c>
      <c r="C7" s="19" t="s">
        <v>3</v>
      </c>
      <c r="D7" s="19" t="s">
        <v>100</v>
      </c>
      <c r="E7" s="19" t="s">
        <v>25</v>
      </c>
      <c r="F7" s="52" t="s">
        <v>101</v>
      </c>
      <c r="G7" s="85">
        <v>2</v>
      </c>
      <c r="H7" s="85"/>
      <c r="I7" s="19" t="s">
        <v>102</v>
      </c>
      <c r="J7" s="86" t="s">
        <v>103</v>
      </c>
      <c r="K7" s="19" t="s">
        <v>245</v>
      </c>
      <c r="L7" s="19" t="s">
        <v>104</v>
      </c>
      <c r="M7" s="19" t="s">
        <v>228</v>
      </c>
      <c r="N7" s="87" t="s">
        <v>246</v>
      </c>
      <c r="O7" s="87"/>
      <c r="P7" s="87" t="s">
        <v>459</v>
      </c>
      <c r="Q7" s="87" t="s">
        <v>105</v>
      </c>
      <c r="R7" s="87">
        <v>1</v>
      </c>
      <c r="S7" s="87">
        <v>2014</v>
      </c>
      <c r="T7" s="19" t="s">
        <v>229</v>
      </c>
      <c r="U7" s="19" t="s">
        <v>106</v>
      </c>
      <c r="V7" s="87">
        <v>1</v>
      </c>
      <c r="W7" s="87">
        <v>1</v>
      </c>
      <c r="X7" s="87">
        <v>1</v>
      </c>
      <c r="Y7" s="88">
        <v>1</v>
      </c>
      <c r="Z7" s="19">
        <v>0</v>
      </c>
      <c r="AA7" s="89">
        <f t="shared" ref="AA7:AA20" si="0">(V7+W7+X7+Y7+Z7+G7+R7)</f>
        <v>7</v>
      </c>
      <c r="AB7" s="85" t="s">
        <v>107</v>
      </c>
    </row>
    <row r="8" spans="2:28" ht="87.75" customHeight="1" x14ac:dyDescent="0.25">
      <c r="B8" s="19" t="s">
        <v>4</v>
      </c>
      <c r="C8" s="19" t="s">
        <v>5</v>
      </c>
      <c r="D8" s="19" t="s">
        <v>108</v>
      </c>
      <c r="E8" s="19" t="s">
        <v>26</v>
      </c>
      <c r="F8" s="52" t="s">
        <v>101</v>
      </c>
      <c r="G8" s="85">
        <v>2</v>
      </c>
      <c r="H8" s="85"/>
      <c r="I8" s="19" t="s">
        <v>109</v>
      </c>
      <c r="J8" s="86" t="s">
        <v>110</v>
      </c>
      <c r="K8" s="19" t="s">
        <v>245</v>
      </c>
      <c r="L8" s="19" t="s">
        <v>104</v>
      </c>
      <c r="M8" s="19" t="s">
        <v>228</v>
      </c>
      <c r="N8" s="87" t="s">
        <v>246</v>
      </c>
      <c r="O8" s="87"/>
      <c r="P8" s="87" t="s">
        <v>459</v>
      </c>
      <c r="Q8" s="87" t="s">
        <v>105</v>
      </c>
      <c r="R8" s="87">
        <v>1</v>
      </c>
      <c r="S8" s="87">
        <v>2014</v>
      </c>
      <c r="T8" s="19" t="s">
        <v>229</v>
      </c>
      <c r="U8" s="19" t="s">
        <v>106</v>
      </c>
      <c r="V8" s="87">
        <v>1</v>
      </c>
      <c r="W8" s="87">
        <v>1</v>
      </c>
      <c r="X8" s="87">
        <v>1</v>
      </c>
      <c r="Y8" s="87">
        <v>0</v>
      </c>
      <c r="Z8" s="19">
        <v>0</v>
      </c>
      <c r="AA8" s="89">
        <f t="shared" si="0"/>
        <v>6</v>
      </c>
      <c r="AB8" s="85" t="s">
        <v>107</v>
      </c>
    </row>
    <row r="9" spans="2:28" ht="130.9" customHeight="1" x14ac:dyDescent="0.25">
      <c r="B9" s="19" t="s">
        <v>6</v>
      </c>
      <c r="C9" s="19" t="s">
        <v>7</v>
      </c>
      <c r="D9" s="19" t="s">
        <v>111</v>
      </c>
      <c r="E9" s="19" t="s">
        <v>27</v>
      </c>
      <c r="F9" s="52" t="s">
        <v>101</v>
      </c>
      <c r="G9" s="85">
        <v>2</v>
      </c>
      <c r="H9" s="85"/>
      <c r="I9" s="19" t="s">
        <v>112</v>
      </c>
      <c r="J9" s="86" t="s">
        <v>113</v>
      </c>
      <c r="K9" s="19" t="s">
        <v>247</v>
      </c>
      <c r="L9" s="19"/>
      <c r="M9" s="87" t="s">
        <v>114</v>
      </c>
      <c r="N9" s="19" t="s">
        <v>248</v>
      </c>
      <c r="O9" s="87"/>
      <c r="P9" s="87">
        <v>2018</v>
      </c>
      <c r="Q9" s="87" t="s">
        <v>105</v>
      </c>
      <c r="R9" s="87">
        <v>1</v>
      </c>
      <c r="S9" s="87">
        <v>2018</v>
      </c>
      <c r="T9" s="87" t="s">
        <v>115</v>
      </c>
      <c r="U9" s="19" t="s">
        <v>116</v>
      </c>
      <c r="V9" s="87">
        <v>1</v>
      </c>
      <c r="W9" s="87">
        <v>1</v>
      </c>
      <c r="X9" s="87">
        <v>0</v>
      </c>
      <c r="Y9" s="88">
        <v>0</v>
      </c>
      <c r="Z9" s="52">
        <v>1</v>
      </c>
      <c r="AA9" s="89">
        <f t="shared" si="0"/>
        <v>6</v>
      </c>
      <c r="AB9" s="88"/>
    </row>
    <row r="10" spans="2:28" ht="93.6" customHeight="1" x14ac:dyDescent="0.25">
      <c r="B10" s="203" t="s">
        <v>8</v>
      </c>
      <c r="C10" s="19" t="s">
        <v>9</v>
      </c>
      <c r="D10" s="19" t="s">
        <v>117</v>
      </c>
      <c r="E10" s="19" t="s">
        <v>28</v>
      </c>
      <c r="F10" s="52" t="s">
        <v>118</v>
      </c>
      <c r="G10" s="85">
        <v>1</v>
      </c>
      <c r="H10" s="85"/>
      <c r="I10" s="19" t="s">
        <v>119</v>
      </c>
      <c r="J10" s="19" t="s">
        <v>120</v>
      </c>
      <c r="K10" s="19"/>
      <c r="L10" s="19" t="s">
        <v>105</v>
      </c>
      <c r="M10" s="19" t="s">
        <v>229</v>
      </c>
      <c r="N10" s="19"/>
      <c r="O10" s="87"/>
      <c r="P10" s="87" t="s">
        <v>121</v>
      </c>
      <c r="Q10" s="19" t="s">
        <v>122</v>
      </c>
      <c r="R10" s="87">
        <v>1</v>
      </c>
      <c r="S10" s="87">
        <v>2020</v>
      </c>
      <c r="T10" s="19" t="s">
        <v>229</v>
      </c>
      <c r="U10" s="19" t="s">
        <v>123</v>
      </c>
      <c r="V10" s="87">
        <v>1</v>
      </c>
      <c r="W10" s="87">
        <v>1</v>
      </c>
      <c r="X10" s="87">
        <v>1</v>
      </c>
      <c r="Y10" s="88">
        <v>1</v>
      </c>
      <c r="Z10" s="52">
        <v>1</v>
      </c>
      <c r="AA10" s="89">
        <f t="shared" si="0"/>
        <v>7</v>
      </c>
      <c r="AB10" s="19" t="s">
        <v>243</v>
      </c>
    </row>
    <row r="11" spans="2:28" ht="82.15" customHeight="1" x14ac:dyDescent="0.25">
      <c r="B11" s="203"/>
      <c r="C11" s="19" t="s">
        <v>460</v>
      </c>
      <c r="D11" s="19" t="s">
        <v>124</v>
      </c>
      <c r="E11" s="19" t="s">
        <v>461</v>
      </c>
      <c r="F11" s="52" t="s">
        <v>101</v>
      </c>
      <c r="G11" s="85">
        <v>0</v>
      </c>
      <c r="H11" s="90"/>
      <c r="I11" s="91"/>
      <c r="J11" s="91"/>
      <c r="K11" s="19"/>
      <c r="L11" s="19"/>
      <c r="M11" s="19"/>
      <c r="N11" s="19"/>
      <c r="O11" s="87"/>
      <c r="P11" s="87"/>
      <c r="Q11" s="19"/>
      <c r="R11" s="87">
        <v>1</v>
      </c>
      <c r="S11" s="87"/>
      <c r="T11" s="19"/>
      <c r="U11" s="19" t="s">
        <v>125</v>
      </c>
      <c r="V11" s="87">
        <v>1</v>
      </c>
      <c r="W11" s="87">
        <v>1</v>
      </c>
      <c r="X11" s="87">
        <v>1</v>
      </c>
      <c r="Y11" s="87">
        <v>0</v>
      </c>
      <c r="Z11" s="87">
        <v>0</v>
      </c>
      <c r="AA11" s="89">
        <f t="shared" si="0"/>
        <v>4</v>
      </c>
      <c r="AB11" s="85" t="s">
        <v>126</v>
      </c>
    </row>
    <row r="12" spans="2:28" ht="133.9" customHeight="1" x14ac:dyDescent="0.25">
      <c r="B12" s="19" t="s">
        <v>10</v>
      </c>
      <c r="C12" s="19" t="s">
        <v>11</v>
      </c>
      <c r="D12" s="19" t="s">
        <v>127</v>
      </c>
      <c r="E12" s="19" t="s">
        <v>29</v>
      </c>
      <c r="F12" s="52" t="s">
        <v>118</v>
      </c>
      <c r="G12" s="85">
        <v>2</v>
      </c>
      <c r="H12" s="92" t="s">
        <v>305</v>
      </c>
      <c r="I12" s="19"/>
      <c r="J12" s="19" t="s">
        <v>462</v>
      </c>
      <c r="K12" s="19"/>
      <c r="L12" s="19" t="s">
        <v>105</v>
      </c>
      <c r="M12" s="19" t="s">
        <v>228</v>
      </c>
      <c r="N12" s="87" t="s">
        <v>128</v>
      </c>
      <c r="O12" s="93" t="s">
        <v>288</v>
      </c>
      <c r="P12" s="87">
        <v>2024</v>
      </c>
      <c r="Q12" s="19" t="s">
        <v>230</v>
      </c>
      <c r="R12" s="87">
        <v>1</v>
      </c>
      <c r="S12" s="87">
        <v>2024</v>
      </c>
      <c r="T12" s="19" t="s">
        <v>463</v>
      </c>
      <c r="U12" s="19" t="s">
        <v>129</v>
      </c>
      <c r="V12" s="87">
        <v>1</v>
      </c>
      <c r="W12" s="87">
        <v>1</v>
      </c>
      <c r="X12" s="87">
        <v>1</v>
      </c>
      <c r="Y12" s="87">
        <v>0</v>
      </c>
      <c r="Z12" s="87">
        <v>0</v>
      </c>
      <c r="AA12" s="89">
        <f t="shared" si="0"/>
        <v>6</v>
      </c>
      <c r="AB12" s="88"/>
    </row>
    <row r="13" spans="2:28" ht="111.75" customHeight="1" x14ac:dyDescent="0.25">
      <c r="B13" s="19" t="s">
        <v>12</v>
      </c>
      <c r="C13" s="19" t="s">
        <v>13</v>
      </c>
      <c r="D13" s="19" t="s">
        <v>130</v>
      </c>
      <c r="E13" s="19" t="s">
        <v>30</v>
      </c>
      <c r="F13" s="52" t="s">
        <v>118</v>
      </c>
      <c r="G13" s="85">
        <v>1</v>
      </c>
      <c r="H13" s="92"/>
      <c r="I13" s="19"/>
      <c r="J13" s="19" t="s">
        <v>330</v>
      </c>
      <c r="K13" s="19"/>
      <c r="L13" s="19"/>
      <c r="M13" s="85"/>
      <c r="N13" s="87"/>
      <c r="O13" s="94" t="s">
        <v>327</v>
      </c>
      <c r="P13" s="87">
        <v>2023</v>
      </c>
      <c r="Q13" s="87"/>
      <c r="R13" s="87">
        <v>1</v>
      </c>
      <c r="S13" s="87">
        <v>2023</v>
      </c>
      <c r="T13" s="85" t="s">
        <v>331</v>
      </c>
      <c r="U13" s="19" t="s">
        <v>131</v>
      </c>
      <c r="V13" s="87">
        <v>1</v>
      </c>
      <c r="W13" s="87">
        <v>1</v>
      </c>
      <c r="X13" s="87">
        <v>0</v>
      </c>
      <c r="Y13" s="87">
        <v>0</v>
      </c>
      <c r="Z13" s="87">
        <v>0</v>
      </c>
      <c r="AA13" s="89">
        <f t="shared" si="0"/>
        <v>4</v>
      </c>
      <c r="AB13" s="85"/>
    </row>
    <row r="14" spans="2:28" ht="94.9" customHeight="1" x14ac:dyDescent="0.25">
      <c r="B14" s="203" t="s">
        <v>14</v>
      </c>
      <c r="C14" s="19" t="s">
        <v>15</v>
      </c>
      <c r="D14" s="19" t="s">
        <v>132</v>
      </c>
      <c r="E14" s="19" t="s">
        <v>31</v>
      </c>
      <c r="F14" s="52" t="s">
        <v>101</v>
      </c>
      <c r="G14" s="85">
        <v>0</v>
      </c>
      <c r="H14" s="92"/>
      <c r="I14" s="19"/>
      <c r="J14" s="19" t="s">
        <v>249</v>
      </c>
      <c r="K14" s="19"/>
      <c r="L14" s="19"/>
      <c r="M14" s="19" t="s">
        <v>250</v>
      </c>
      <c r="N14" s="87"/>
      <c r="O14" s="87"/>
      <c r="P14" s="87">
        <v>2024</v>
      </c>
      <c r="Q14" s="87">
        <v>1</v>
      </c>
      <c r="R14" s="87">
        <v>0</v>
      </c>
      <c r="S14" s="87"/>
      <c r="T14" s="19"/>
      <c r="U14" s="19" t="s">
        <v>133</v>
      </c>
      <c r="V14" s="87">
        <v>0</v>
      </c>
      <c r="W14" s="87">
        <v>0</v>
      </c>
      <c r="X14" s="87">
        <v>0</v>
      </c>
      <c r="Y14" s="87">
        <v>0</v>
      </c>
      <c r="Z14" s="87">
        <v>0</v>
      </c>
      <c r="AA14" s="89">
        <f t="shared" si="0"/>
        <v>0</v>
      </c>
      <c r="AB14" s="85" t="s">
        <v>241</v>
      </c>
    </row>
    <row r="15" spans="2:28" ht="117.6" customHeight="1" x14ac:dyDescent="0.25">
      <c r="B15" s="203"/>
      <c r="C15" s="19" t="s">
        <v>16</v>
      </c>
      <c r="D15" s="19" t="s">
        <v>134</v>
      </c>
      <c r="E15" s="19" t="s">
        <v>32</v>
      </c>
      <c r="F15" s="52" t="s">
        <v>101</v>
      </c>
      <c r="G15" s="85">
        <v>1</v>
      </c>
      <c r="H15" s="92"/>
      <c r="I15" s="19"/>
      <c r="J15" s="19" t="s">
        <v>249</v>
      </c>
      <c r="K15" s="19" t="s">
        <v>137</v>
      </c>
      <c r="L15" s="19"/>
      <c r="M15" s="19" t="s">
        <v>250</v>
      </c>
      <c r="N15" s="87"/>
      <c r="O15" s="95" t="s">
        <v>364</v>
      </c>
      <c r="P15" s="87">
        <v>2025</v>
      </c>
      <c r="Q15" s="87">
        <v>1</v>
      </c>
      <c r="R15" s="87">
        <v>1</v>
      </c>
      <c r="S15" s="87"/>
      <c r="T15" s="19"/>
      <c r="U15" s="19" t="s">
        <v>135</v>
      </c>
      <c r="V15" s="87">
        <v>1</v>
      </c>
      <c r="W15" s="87">
        <v>1</v>
      </c>
      <c r="X15" s="87">
        <v>0</v>
      </c>
      <c r="Y15" s="87">
        <v>1</v>
      </c>
      <c r="Z15" s="87">
        <v>0</v>
      </c>
      <c r="AA15" s="89">
        <f t="shared" si="0"/>
        <v>5</v>
      </c>
      <c r="AB15" s="85" t="s">
        <v>499</v>
      </c>
    </row>
    <row r="16" spans="2:28" ht="108.6" customHeight="1" x14ac:dyDescent="0.25">
      <c r="B16" s="203"/>
      <c r="C16" s="85" t="s">
        <v>17</v>
      </c>
      <c r="D16" s="19" t="s">
        <v>136</v>
      </c>
      <c r="E16" s="19" t="s">
        <v>33</v>
      </c>
      <c r="F16" s="52" t="s">
        <v>118</v>
      </c>
      <c r="G16" s="85">
        <v>0</v>
      </c>
      <c r="H16" s="92"/>
      <c r="I16" s="19"/>
      <c r="J16" s="19" t="s">
        <v>249</v>
      </c>
      <c r="K16" s="19"/>
      <c r="L16" s="19"/>
      <c r="M16" s="19" t="s">
        <v>250</v>
      </c>
      <c r="N16" s="87"/>
      <c r="O16" s="87"/>
      <c r="P16" s="87">
        <v>2024</v>
      </c>
      <c r="Q16" s="87">
        <v>1</v>
      </c>
      <c r="R16" s="87">
        <v>0</v>
      </c>
      <c r="S16" s="87"/>
      <c r="T16" s="87"/>
      <c r="U16" s="19" t="s">
        <v>137</v>
      </c>
      <c r="V16" s="87">
        <v>0</v>
      </c>
      <c r="W16" s="87">
        <v>0</v>
      </c>
      <c r="X16" s="87">
        <v>0</v>
      </c>
      <c r="Y16" s="87">
        <v>0</v>
      </c>
      <c r="Z16" s="87">
        <v>0</v>
      </c>
      <c r="AA16" s="89">
        <f t="shared" si="0"/>
        <v>0</v>
      </c>
      <c r="AB16" s="85"/>
    </row>
    <row r="17" spans="2:28" ht="132" customHeight="1" x14ac:dyDescent="0.25">
      <c r="B17" s="203"/>
      <c r="C17" s="19" t="s">
        <v>18</v>
      </c>
      <c r="D17" s="19" t="s">
        <v>138</v>
      </c>
      <c r="E17" s="19" t="s">
        <v>34</v>
      </c>
      <c r="F17" s="52" t="s">
        <v>118</v>
      </c>
      <c r="G17" s="85">
        <v>1</v>
      </c>
      <c r="H17" s="92"/>
      <c r="I17" s="19"/>
      <c r="J17" s="19" t="s">
        <v>249</v>
      </c>
      <c r="K17" s="19" t="s">
        <v>387</v>
      </c>
      <c r="L17" s="19"/>
      <c r="M17" s="19" t="s">
        <v>250</v>
      </c>
      <c r="N17" s="87"/>
      <c r="O17" s="96" t="s">
        <v>388</v>
      </c>
      <c r="P17" s="87">
        <v>2023</v>
      </c>
      <c r="Q17" s="87">
        <v>1</v>
      </c>
      <c r="R17" s="87">
        <v>1</v>
      </c>
      <c r="S17" s="87"/>
      <c r="T17" s="19"/>
      <c r="U17" s="19" t="s">
        <v>139</v>
      </c>
      <c r="V17" s="87">
        <v>0</v>
      </c>
      <c r="W17" s="87">
        <v>0</v>
      </c>
      <c r="X17" s="87">
        <v>0</v>
      </c>
      <c r="Y17" s="87">
        <v>0</v>
      </c>
      <c r="Z17" s="87">
        <v>0</v>
      </c>
      <c r="AA17" s="89">
        <f t="shared" si="0"/>
        <v>2</v>
      </c>
      <c r="AB17" s="85"/>
    </row>
    <row r="18" spans="2:28" ht="106.5" customHeight="1" x14ac:dyDescent="0.25">
      <c r="B18" s="19" t="s">
        <v>19</v>
      </c>
      <c r="C18" s="19" t="s">
        <v>20</v>
      </c>
      <c r="D18" s="19" t="s">
        <v>140</v>
      </c>
      <c r="E18" s="19" t="s">
        <v>35</v>
      </c>
      <c r="F18" s="52" t="s">
        <v>118</v>
      </c>
      <c r="G18" s="85">
        <v>1</v>
      </c>
      <c r="H18" s="87"/>
      <c r="I18" s="19"/>
      <c r="J18" s="19"/>
      <c r="K18" s="19"/>
      <c r="L18" s="19"/>
      <c r="M18" s="87"/>
      <c r="N18" s="87"/>
      <c r="O18" s="87"/>
      <c r="P18" s="87"/>
      <c r="Q18" s="19"/>
      <c r="R18" s="87">
        <v>1</v>
      </c>
      <c r="S18" s="87"/>
      <c r="T18" s="87"/>
      <c r="U18" s="19" t="s">
        <v>141</v>
      </c>
      <c r="V18" s="87">
        <v>1</v>
      </c>
      <c r="W18" s="87">
        <v>1</v>
      </c>
      <c r="X18" s="87">
        <v>1</v>
      </c>
      <c r="Y18" s="87">
        <v>0</v>
      </c>
      <c r="Z18" s="87">
        <v>0</v>
      </c>
      <c r="AA18" s="89">
        <f t="shared" si="0"/>
        <v>5</v>
      </c>
      <c r="AB18" s="85"/>
    </row>
    <row r="19" spans="2:28" ht="139.5" customHeight="1" x14ac:dyDescent="0.25">
      <c r="B19" s="19" t="s">
        <v>21</v>
      </c>
      <c r="C19" s="19" t="s">
        <v>22</v>
      </c>
      <c r="D19" s="19" t="s">
        <v>142</v>
      </c>
      <c r="E19" s="19" t="s">
        <v>36</v>
      </c>
      <c r="F19" s="52" t="s">
        <v>118</v>
      </c>
      <c r="G19" s="85">
        <v>0</v>
      </c>
      <c r="H19" s="92"/>
      <c r="I19" s="19"/>
      <c r="J19" s="19"/>
      <c r="K19" s="19"/>
      <c r="L19" s="19"/>
      <c r="M19" s="19"/>
      <c r="N19" s="87"/>
      <c r="O19" s="87"/>
      <c r="P19" s="87"/>
      <c r="Q19" s="19"/>
      <c r="R19" s="87">
        <v>1</v>
      </c>
      <c r="S19" s="87"/>
      <c r="T19" s="19"/>
      <c r="U19" s="19" t="s">
        <v>143</v>
      </c>
      <c r="V19" s="87">
        <v>1</v>
      </c>
      <c r="W19" s="87">
        <v>1</v>
      </c>
      <c r="X19" s="87">
        <v>1</v>
      </c>
      <c r="Y19" s="87">
        <v>1</v>
      </c>
      <c r="Z19" s="87">
        <v>0</v>
      </c>
      <c r="AA19" s="89">
        <f t="shared" si="0"/>
        <v>5</v>
      </c>
      <c r="AB19" s="85"/>
    </row>
    <row r="20" spans="2:28" ht="204" customHeight="1" x14ac:dyDescent="0.25">
      <c r="B20" s="19" t="s">
        <v>23</v>
      </c>
      <c r="C20" s="19" t="s">
        <v>24</v>
      </c>
      <c r="D20" s="19" t="s">
        <v>144</v>
      </c>
      <c r="E20" s="19" t="s">
        <v>464</v>
      </c>
      <c r="F20" s="52" t="s">
        <v>118</v>
      </c>
      <c r="G20" s="85">
        <v>1</v>
      </c>
      <c r="H20" s="92" t="s">
        <v>455</v>
      </c>
      <c r="I20" s="19"/>
      <c r="J20" s="19"/>
      <c r="K20" s="19" t="s">
        <v>456</v>
      </c>
      <c r="L20" s="19"/>
      <c r="M20" s="19"/>
      <c r="N20" s="87"/>
      <c r="O20" s="87"/>
      <c r="P20" s="87">
        <v>2024</v>
      </c>
      <c r="Q20" s="19" t="s">
        <v>457</v>
      </c>
      <c r="R20" s="87">
        <v>1</v>
      </c>
      <c r="S20" s="87">
        <v>2024</v>
      </c>
      <c r="T20" s="19" t="s">
        <v>458</v>
      </c>
      <c r="U20" s="19" t="s">
        <v>106</v>
      </c>
      <c r="V20" s="87">
        <v>1</v>
      </c>
      <c r="W20" s="87">
        <v>1</v>
      </c>
      <c r="X20" s="87">
        <v>1</v>
      </c>
      <c r="Y20" s="87">
        <v>0</v>
      </c>
      <c r="Z20" s="87">
        <v>0</v>
      </c>
      <c r="AA20" s="89">
        <f t="shared" si="0"/>
        <v>5</v>
      </c>
      <c r="AB20" s="87"/>
    </row>
  </sheetData>
  <mergeCells count="24">
    <mergeCell ref="B14:B17"/>
    <mergeCell ref="B10:B11"/>
    <mergeCell ref="B3:E3"/>
    <mergeCell ref="V4:X4"/>
    <mergeCell ref="Y4:Z4"/>
    <mergeCell ref="R5:R6"/>
    <mergeCell ref="Q5:Q6"/>
    <mergeCell ref="B5:B6"/>
    <mergeCell ref="C5:C6"/>
    <mergeCell ref="E5:E6"/>
    <mergeCell ref="F5:F6"/>
    <mergeCell ref="L5:N5"/>
    <mergeCell ref="H5:K5"/>
    <mergeCell ref="D5:D6"/>
    <mergeCell ref="AB5:AB6"/>
    <mergeCell ref="U5:U6"/>
    <mergeCell ref="T5:T6"/>
    <mergeCell ref="S5:S6"/>
    <mergeCell ref="V5:V6"/>
    <mergeCell ref="AA5:AA6"/>
    <mergeCell ref="Z5:Z6"/>
    <mergeCell ref="Y5:Y6"/>
    <mergeCell ref="X5:X6"/>
    <mergeCell ref="W5:W6"/>
  </mergeCells>
  <phoneticPr fontId="35" type="noConversion"/>
  <hyperlinks>
    <hyperlink ref="O12" r:id="rId1" xr:uid="{4E28B74D-2C9F-4F88-A136-F2331CC5EAAF}"/>
    <hyperlink ref="O13" r:id="rId2" xr:uid="{F7A54D05-3CB4-4316-A62F-049748F4E0B7}"/>
    <hyperlink ref="O15" r:id="rId3" xr:uid="{9C3E0368-7B14-4554-B0BB-84FB6E5E6924}"/>
    <hyperlink ref="O17" r:id="rId4" xr:uid="{1BD7BE0D-DC29-4F54-B4F0-0DD6AAE6C2B9}"/>
  </hyperlinks>
  <pageMargins left="0.7" right="0.7" top="0.75" bottom="0.75" header="0.3" footer="0.3"/>
  <pageSetup orientation="portrait" r:id="rId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O69"/>
  <sheetViews>
    <sheetView zoomScale="90" zoomScaleNormal="90" workbookViewId="0">
      <selection activeCell="G5" sqref="G5"/>
    </sheetView>
  </sheetViews>
  <sheetFormatPr defaultColWidth="8.75" defaultRowHeight="15.75" x14ac:dyDescent="0.25"/>
  <cols>
    <col min="1" max="2" width="8.75" style="69"/>
    <col min="3" max="3" width="18.75" style="69" customWidth="1"/>
    <col min="4" max="4" width="73" style="69" customWidth="1"/>
    <col min="5" max="16384" width="8.75" style="69"/>
  </cols>
  <sheetData>
    <row r="3" spans="4:15" ht="44.25" customHeight="1" x14ac:dyDescent="0.25">
      <c r="D3" s="157" t="s">
        <v>16</v>
      </c>
      <c r="E3" s="152"/>
      <c r="F3" s="152"/>
      <c r="G3" s="152"/>
      <c r="H3" s="152"/>
      <c r="I3" s="152"/>
      <c r="J3" s="152"/>
      <c r="K3" s="152"/>
      <c r="L3" s="152"/>
      <c r="M3" s="152"/>
      <c r="N3" s="152"/>
      <c r="O3" s="152"/>
    </row>
    <row r="4" spans="4:15" ht="78.75" x14ac:dyDescent="0.25">
      <c r="D4" s="151" t="s">
        <v>32</v>
      </c>
    </row>
    <row r="5" spans="4:15" x14ac:dyDescent="0.25">
      <c r="D5" s="158" t="s">
        <v>230</v>
      </c>
    </row>
    <row r="11" spans="4:15" x14ac:dyDescent="0.25">
      <c r="E11" s="296" t="s">
        <v>466</v>
      </c>
      <c r="F11" s="296"/>
      <c r="G11" s="296"/>
      <c r="H11" s="296"/>
      <c r="I11" s="296"/>
      <c r="J11" s="296"/>
    </row>
    <row r="12" spans="4:15" x14ac:dyDescent="0.25">
      <c r="E12" s="296"/>
      <c r="F12" s="296"/>
      <c r="G12" s="296"/>
      <c r="H12" s="296"/>
      <c r="I12" s="296"/>
      <c r="J12" s="296"/>
    </row>
    <row r="13" spans="4:15" x14ac:dyDescent="0.25">
      <c r="E13" s="296"/>
      <c r="F13" s="296"/>
      <c r="G13" s="296"/>
      <c r="H13" s="296"/>
      <c r="I13" s="296"/>
      <c r="J13" s="296"/>
    </row>
    <row r="14" spans="4:15" x14ac:dyDescent="0.25">
      <c r="E14" s="296"/>
      <c r="F14" s="296"/>
      <c r="G14" s="296"/>
      <c r="H14" s="296"/>
      <c r="I14" s="296"/>
      <c r="J14" s="296"/>
    </row>
    <row r="15" spans="4:15" x14ac:dyDescent="0.25">
      <c r="E15" s="296"/>
      <c r="F15" s="296"/>
      <c r="G15" s="296"/>
      <c r="H15" s="296"/>
      <c r="I15" s="296"/>
      <c r="J15" s="296"/>
    </row>
    <row r="16" spans="4:15" x14ac:dyDescent="0.25">
      <c r="E16" s="296"/>
      <c r="F16" s="296"/>
      <c r="G16" s="296"/>
      <c r="H16" s="296"/>
      <c r="I16" s="296"/>
      <c r="J16" s="296"/>
    </row>
    <row r="17" spans="2:10" x14ac:dyDescent="0.25">
      <c r="E17" s="296"/>
      <c r="F17" s="296"/>
      <c r="G17" s="296"/>
      <c r="H17" s="296"/>
      <c r="I17" s="296"/>
      <c r="J17" s="296"/>
    </row>
    <row r="18" spans="2:10" x14ac:dyDescent="0.25">
      <c r="E18" s="296"/>
      <c r="F18" s="296"/>
      <c r="G18" s="296"/>
      <c r="H18" s="296"/>
      <c r="I18" s="296"/>
      <c r="J18" s="296"/>
    </row>
    <row r="19" spans="2:10" x14ac:dyDescent="0.25">
      <c r="E19" s="296"/>
      <c r="F19" s="296"/>
      <c r="G19" s="296"/>
      <c r="H19" s="296"/>
      <c r="I19" s="296"/>
      <c r="J19" s="296"/>
    </row>
    <row r="20" spans="2:10" x14ac:dyDescent="0.25">
      <c r="E20" s="296"/>
      <c r="F20" s="296"/>
      <c r="G20" s="296"/>
      <c r="H20" s="296"/>
      <c r="I20" s="296"/>
      <c r="J20" s="296"/>
    </row>
    <row r="21" spans="2:10" x14ac:dyDescent="0.25">
      <c r="E21" s="296"/>
      <c r="F21" s="296"/>
      <c r="G21" s="296"/>
      <c r="H21" s="296"/>
      <c r="I21" s="296"/>
      <c r="J21" s="296"/>
    </row>
    <row r="22" spans="2:10" x14ac:dyDescent="0.25">
      <c r="E22" s="296"/>
      <c r="F22" s="296"/>
      <c r="G22" s="296"/>
      <c r="H22" s="296"/>
      <c r="I22" s="296"/>
      <c r="J22" s="296"/>
    </row>
    <row r="23" spans="2:10" x14ac:dyDescent="0.25">
      <c r="E23" s="296"/>
      <c r="F23" s="296"/>
      <c r="G23" s="296"/>
      <c r="H23" s="296"/>
      <c r="I23" s="296"/>
      <c r="J23" s="296"/>
    </row>
    <row r="24" spans="2:10" x14ac:dyDescent="0.25">
      <c r="E24" s="296"/>
      <c r="F24" s="296"/>
      <c r="G24" s="296"/>
      <c r="H24" s="296"/>
      <c r="I24" s="296"/>
      <c r="J24" s="296"/>
    </row>
    <row r="25" spans="2:10" x14ac:dyDescent="0.25">
      <c r="E25" s="296"/>
      <c r="F25" s="296"/>
      <c r="G25" s="296"/>
      <c r="H25" s="296"/>
      <c r="I25" s="296"/>
      <c r="J25" s="296"/>
    </row>
    <row r="29" spans="2:10" x14ac:dyDescent="0.25">
      <c r="D29" s="133" t="s">
        <v>465</v>
      </c>
    </row>
    <row r="31" spans="2:10" x14ac:dyDescent="0.25">
      <c r="B31" s="159" t="s">
        <v>332</v>
      </c>
      <c r="C31" s="160" t="s">
        <v>333</v>
      </c>
      <c r="D31" s="160"/>
    </row>
    <row r="32" spans="2:10" x14ac:dyDescent="0.25">
      <c r="B32" s="298" t="s">
        <v>334</v>
      </c>
      <c r="C32" s="298"/>
      <c r="D32" s="298"/>
    </row>
    <row r="33" spans="2:4" x14ac:dyDescent="0.25">
      <c r="B33" s="297">
        <v>1951</v>
      </c>
      <c r="C33" s="293" t="s">
        <v>335</v>
      </c>
      <c r="D33" s="293" t="s">
        <v>336</v>
      </c>
    </row>
    <row r="34" spans="2:4" x14ac:dyDescent="0.25">
      <c r="B34" s="297"/>
      <c r="C34" s="293"/>
      <c r="D34" s="293"/>
    </row>
    <row r="35" spans="2:4" x14ac:dyDescent="0.25">
      <c r="B35" s="297">
        <v>1967</v>
      </c>
      <c r="C35" s="293" t="s">
        <v>337</v>
      </c>
      <c r="D35" s="293" t="s">
        <v>338</v>
      </c>
    </row>
    <row r="36" spans="2:4" x14ac:dyDescent="0.25">
      <c r="B36" s="297"/>
      <c r="C36" s="293"/>
      <c r="D36" s="293"/>
    </row>
    <row r="37" spans="2:4" x14ac:dyDescent="0.25">
      <c r="B37" s="298" t="s">
        <v>339</v>
      </c>
      <c r="C37" s="298"/>
      <c r="D37" s="298"/>
    </row>
    <row r="38" spans="2:4" x14ac:dyDescent="0.25">
      <c r="B38" s="297">
        <v>1949</v>
      </c>
      <c r="C38" s="293" t="s">
        <v>340</v>
      </c>
      <c r="D38" s="293" t="s">
        <v>341</v>
      </c>
    </row>
    <row r="39" spans="2:4" x14ac:dyDescent="0.25">
      <c r="B39" s="297"/>
      <c r="C39" s="293"/>
      <c r="D39" s="293"/>
    </row>
    <row r="40" spans="2:4" ht="157.5" x14ac:dyDescent="0.25">
      <c r="B40" s="161">
        <v>1975</v>
      </c>
      <c r="C40" s="122" t="s">
        <v>342</v>
      </c>
      <c r="D40" s="122" t="s">
        <v>343</v>
      </c>
    </row>
    <row r="41" spans="2:4" x14ac:dyDescent="0.25">
      <c r="B41" s="297">
        <v>1990</v>
      </c>
      <c r="C41" s="293" t="s">
        <v>344</v>
      </c>
      <c r="D41" s="293" t="s">
        <v>345</v>
      </c>
    </row>
    <row r="42" spans="2:4" x14ac:dyDescent="0.25">
      <c r="B42" s="297"/>
      <c r="C42" s="293"/>
      <c r="D42" s="293"/>
    </row>
    <row r="43" spans="2:4" x14ac:dyDescent="0.25">
      <c r="B43" s="297">
        <v>2011</v>
      </c>
      <c r="C43" s="293" t="s">
        <v>346</v>
      </c>
      <c r="D43" s="293" t="s">
        <v>347</v>
      </c>
    </row>
    <row r="44" spans="2:4" x14ac:dyDescent="0.25">
      <c r="B44" s="297"/>
      <c r="C44" s="293"/>
      <c r="D44" s="293"/>
    </row>
    <row r="45" spans="2:4" x14ac:dyDescent="0.25">
      <c r="B45" s="298" t="s">
        <v>348</v>
      </c>
      <c r="C45" s="298"/>
      <c r="D45" s="298"/>
    </row>
    <row r="46" spans="2:4" x14ac:dyDescent="0.25">
      <c r="B46" s="297">
        <v>2000</v>
      </c>
      <c r="C46" s="293" t="s">
        <v>349</v>
      </c>
      <c r="D46" s="293" t="s">
        <v>350</v>
      </c>
    </row>
    <row r="47" spans="2:4" x14ac:dyDescent="0.25">
      <c r="B47" s="297"/>
      <c r="C47" s="293"/>
      <c r="D47" s="293"/>
    </row>
    <row r="48" spans="2:4" x14ac:dyDescent="0.25">
      <c r="B48" s="297">
        <v>2000</v>
      </c>
      <c r="C48" s="293" t="s">
        <v>351</v>
      </c>
      <c r="D48" s="293" t="s">
        <v>352</v>
      </c>
    </row>
    <row r="49" spans="1:4" x14ac:dyDescent="0.25">
      <c r="B49" s="297"/>
      <c r="C49" s="293"/>
      <c r="D49" s="293"/>
    </row>
    <row r="50" spans="1:4" ht="15.75" customHeight="1" x14ac:dyDescent="0.25">
      <c r="B50" s="299" t="s">
        <v>353</v>
      </c>
      <c r="C50" s="299"/>
      <c r="D50" s="299"/>
    </row>
    <row r="51" spans="1:4" x14ac:dyDescent="0.25">
      <c r="B51" s="300"/>
      <c r="C51" s="300"/>
      <c r="D51" s="300"/>
    </row>
    <row r="52" spans="1:4" x14ac:dyDescent="0.25">
      <c r="B52" s="130" t="s">
        <v>354</v>
      </c>
      <c r="C52" s="152"/>
      <c r="D52" s="152"/>
    </row>
    <row r="54" spans="1:4" x14ac:dyDescent="0.25">
      <c r="B54" s="296" t="s">
        <v>355</v>
      </c>
      <c r="C54" s="296"/>
      <c r="D54" s="296"/>
    </row>
    <row r="55" spans="1:4" x14ac:dyDescent="0.25">
      <c r="B55" s="296"/>
      <c r="C55" s="296"/>
      <c r="D55" s="296"/>
    </row>
    <row r="56" spans="1:4" x14ac:dyDescent="0.25">
      <c r="B56" s="296"/>
      <c r="C56" s="296"/>
      <c r="D56" s="296"/>
    </row>
    <row r="57" spans="1:4" x14ac:dyDescent="0.25">
      <c r="B57" s="296"/>
      <c r="C57" s="296"/>
      <c r="D57" s="296"/>
    </row>
    <row r="58" spans="1:4" x14ac:dyDescent="0.25">
      <c r="B58" s="69" t="s">
        <v>356</v>
      </c>
    </row>
    <row r="59" spans="1:4" x14ac:dyDescent="0.25">
      <c r="A59" s="69">
        <v>1</v>
      </c>
      <c r="B59" s="69" t="s">
        <v>358</v>
      </c>
    </row>
    <row r="60" spans="1:4" x14ac:dyDescent="0.25">
      <c r="A60" s="69">
        <v>2</v>
      </c>
      <c r="B60" s="69" t="s">
        <v>357</v>
      </c>
    </row>
    <row r="61" spans="1:4" x14ac:dyDescent="0.25">
      <c r="A61" s="69">
        <v>3</v>
      </c>
      <c r="B61" s="69" t="s">
        <v>359</v>
      </c>
    </row>
    <row r="62" spans="1:4" x14ac:dyDescent="0.25">
      <c r="A62" s="69">
        <v>4</v>
      </c>
      <c r="B62" s="69" t="s">
        <v>360</v>
      </c>
    </row>
    <row r="63" spans="1:4" x14ac:dyDescent="0.25">
      <c r="A63" s="69">
        <v>5</v>
      </c>
      <c r="B63" s="69" t="s">
        <v>361</v>
      </c>
    </row>
    <row r="64" spans="1:4" x14ac:dyDescent="0.25">
      <c r="A64" s="69">
        <v>6</v>
      </c>
      <c r="B64" s="69" t="s">
        <v>362</v>
      </c>
    </row>
    <row r="65" spans="1:2" x14ac:dyDescent="0.25">
      <c r="A65" s="69">
        <v>7</v>
      </c>
      <c r="B65" s="69" t="s">
        <v>363</v>
      </c>
    </row>
    <row r="69" spans="1:2" ht="15.75" customHeight="1" x14ac:dyDescent="0.25"/>
  </sheetData>
  <mergeCells count="27">
    <mergeCell ref="B32:D32"/>
    <mergeCell ref="B33:B34"/>
    <mergeCell ref="B35:B36"/>
    <mergeCell ref="B37:D37"/>
    <mergeCell ref="B38:B39"/>
    <mergeCell ref="C33:C34"/>
    <mergeCell ref="C35:C36"/>
    <mergeCell ref="C38:C39"/>
    <mergeCell ref="D38:D39"/>
    <mergeCell ref="D33:D34"/>
    <mergeCell ref="D35:D36"/>
    <mergeCell ref="E11:J25"/>
    <mergeCell ref="B54:D57"/>
    <mergeCell ref="B41:B42"/>
    <mergeCell ref="B43:B44"/>
    <mergeCell ref="B45:D45"/>
    <mergeCell ref="B46:B47"/>
    <mergeCell ref="B48:B49"/>
    <mergeCell ref="B50:D51"/>
    <mergeCell ref="C43:C44"/>
    <mergeCell ref="C46:C47"/>
    <mergeCell ref="C48:C49"/>
    <mergeCell ref="D48:D49"/>
    <mergeCell ref="C41:C42"/>
    <mergeCell ref="D43:D44"/>
    <mergeCell ref="D46:D47"/>
    <mergeCell ref="D41:D42"/>
  </mergeCells>
  <hyperlinks>
    <hyperlink ref="D29" r:id="rId1" xr:uid="{798B2D1C-B8DA-478D-8CAA-6FCFE79EAFE1}"/>
  </hyperlinks>
  <pageMargins left="0.7" right="0.7" top="0.75" bottom="0.75" header="0.3" footer="0.3"/>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sheetPr>
  <dimension ref="C3:C5"/>
  <sheetViews>
    <sheetView workbookViewId="0">
      <selection activeCell="C6" sqref="C6:C8"/>
    </sheetView>
  </sheetViews>
  <sheetFormatPr defaultRowHeight="15.75" x14ac:dyDescent="0.25"/>
  <cols>
    <col min="3" max="3" width="66.5" customWidth="1"/>
  </cols>
  <sheetData>
    <row r="3" spans="3:3" ht="45" customHeight="1" x14ac:dyDescent="0.25">
      <c r="C3" s="57" t="s">
        <v>17</v>
      </c>
    </row>
    <row r="4" spans="3:3" ht="94.5" x14ac:dyDescent="0.25">
      <c r="C4" s="49" t="s">
        <v>33</v>
      </c>
    </row>
    <row r="5" spans="3:3" x14ac:dyDescent="0.25">
      <c r="C5" s="68" t="s">
        <v>230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3:C35"/>
  <sheetViews>
    <sheetView workbookViewId="0">
      <selection activeCell="D32" sqref="D32"/>
    </sheetView>
  </sheetViews>
  <sheetFormatPr defaultRowHeight="15.75" x14ac:dyDescent="0.25"/>
  <cols>
    <col min="1" max="2" width="9" style="72"/>
    <col min="3" max="3" width="65.625" style="72" customWidth="1"/>
    <col min="4" max="16384" width="9" style="72"/>
  </cols>
  <sheetData>
    <row r="3" spans="2:3" x14ac:dyDescent="0.25">
      <c r="C3" s="150" t="s">
        <v>18</v>
      </c>
    </row>
    <row r="4" spans="2:3" ht="78.75" x14ac:dyDescent="0.25">
      <c r="C4" s="49" t="s">
        <v>34</v>
      </c>
    </row>
    <row r="5" spans="2:3" x14ac:dyDescent="0.25">
      <c r="C5" s="158" t="s">
        <v>230</v>
      </c>
    </row>
    <row r="8" spans="2:3" x14ac:dyDescent="0.25">
      <c r="B8" s="295" t="s">
        <v>386</v>
      </c>
      <c r="C8" s="295"/>
    </row>
    <row r="9" spans="2:3" x14ac:dyDescent="0.25">
      <c r="B9" s="162" t="s">
        <v>365</v>
      </c>
      <c r="C9" s="163">
        <v>69.070909999999998</v>
      </c>
    </row>
    <row r="10" spans="2:3" x14ac:dyDescent="0.25">
      <c r="B10" s="162" t="s">
        <v>366</v>
      </c>
      <c r="C10" s="163">
        <v>48.597090000000001</v>
      </c>
    </row>
    <row r="11" spans="2:3" x14ac:dyDescent="0.25">
      <c r="B11" s="162" t="s">
        <v>367</v>
      </c>
      <c r="C11" s="163">
        <v>20.20513</v>
      </c>
    </row>
    <row r="12" spans="2:3" x14ac:dyDescent="0.25">
      <c r="B12" s="162" t="s">
        <v>368</v>
      </c>
      <c r="C12" s="163">
        <v>13.192740000000001</v>
      </c>
    </row>
    <row r="13" spans="2:3" x14ac:dyDescent="0.25">
      <c r="B13" s="162" t="s">
        <v>369</v>
      </c>
      <c r="C13" s="163">
        <v>9.1546000000000003</v>
      </c>
    </row>
    <row r="14" spans="2:3" x14ac:dyDescent="0.25">
      <c r="B14" s="162" t="s">
        <v>370</v>
      </c>
      <c r="C14" s="163">
        <v>5.0085800000000003</v>
      </c>
    </row>
    <row r="15" spans="2:3" x14ac:dyDescent="0.25">
      <c r="B15" s="162" t="s">
        <v>371</v>
      </c>
      <c r="C15" s="163">
        <v>12.380319999999999</v>
      </c>
    </row>
    <row r="16" spans="2:3" x14ac:dyDescent="0.25">
      <c r="B16" s="162" t="s">
        <v>372</v>
      </c>
      <c r="C16" s="163">
        <v>11.676259999999999</v>
      </c>
    </row>
    <row r="17" spans="2:3" x14ac:dyDescent="0.25">
      <c r="B17" s="162" t="s">
        <v>373</v>
      </c>
      <c r="C17" s="163">
        <v>9.3110599999999994</v>
      </c>
    </row>
    <row r="18" spans="2:3" x14ac:dyDescent="0.25">
      <c r="B18" s="162" t="s">
        <v>374</v>
      </c>
      <c r="C18" s="163">
        <v>8.1020599999999998</v>
      </c>
    </row>
    <row r="19" spans="2:3" x14ac:dyDescent="0.25">
      <c r="B19" s="162" t="s">
        <v>375</v>
      </c>
      <c r="C19" s="163">
        <v>4.3703399999999997</v>
      </c>
    </row>
    <row r="20" spans="2:3" x14ac:dyDescent="0.25">
      <c r="B20" s="162" t="s">
        <v>376</v>
      </c>
      <c r="C20" s="163">
        <v>3.9626600000000001</v>
      </c>
    </row>
    <row r="21" spans="2:3" x14ac:dyDescent="0.25">
      <c r="B21" s="162" t="s">
        <v>377</v>
      </c>
      <c r="C21" s="163">
        <v>2.4952100000000002</v>
      </c>
    </row>
    <row r="22" spans="2:3" x14ac:dyDescent="0.25">
      <c r="B22" s="162" t="s">
        <v>378</v>
      </c>
      <c r="C22" s="163">
        <v>2.9990199999999998</v>
      </c>
    </row>
    <row r="23" spans="2:3" x14ac:dyDescent="0.25">
      <c r="B23" s="162" t="s">
        <v>379</v>
      </c>
      <c r="C23" s="163">
        <v>2.9691900000000002</v>
      </c>
    </row>
    <row r="24" spans="2:3" x14ac:dyDescent="0.25">
      <c r="B24" s="162" t="s">
        <v>380</v>
      </c>
      <c r="C24" s="163">
        <v>3.2847</v>
      </c>
    </row>
    <row r="25" spans="2:3" x14ac:dyDescent="0.25">
      <c r="B25" s="162" t="s">
        <v>381</v>
      </c>
      <c r="C25" s="163">
        <v>2.7373699999999999</v>
      </c>
    </row>
    <row r="26" spans="2:3" x14ac:dyDescent="0.25">
      <c r="B26" s="162" t="s">
        <v>382</v>
      </c>
      <c r="C26" s="163">
        <v>2.87819</v>
      </c>
    </row>
    <row r="27" spans="2:3" x14ac:dyDescent="0.25">
      <c r="B27" s="162" t="s">
        <v>383</v>
      </c>
      <c r="C27" s="163">
        <v>3.6862200000000001</v>
      </c>
    </row>
    <row r="28" spans="2:3" x14ac:dyDescent="0.25">
      <c r="B28" s="162" t="s">
        <v>317</v>
      </c>
      <c r="C28" s="163">
        <v>2.8153999999999999</v>
      </c>
    </row>
    <row r="29" spans="2:3" x14ac:dyDescent="0.25">
      <c r="B29" s="162" t="s">
        <v>319</v>
      </c>
      <c r="C29" s="163">
        <v>2.78532</v>
      </c>
    </row>
    <row r="30" spans="2:3" x14ac:dyDescent="0.25">
      <c r="B30" s="162" t="s">
        <v>320</v>
      </c>
      <c r="C30" s="163">
        <v>3.5733700000000002</v>
      </c>
    </row>
    <row r="31" spans="2:3" x14ac:dyDescent="0.25">
      <c r="B31" s="162" t="s">
        <v>321</v>
      </c>
      <c r="C31" s="163">
        <v>5.6408699999999996</v>
      </c>
    </row>
    <row r="32" spans="2:3" x14ac:dyDescent="0.25">
      <c r="B32" s="162" t="s">
        <v>322</v>
      </c>
      <c r="C32" s="163">
        <v>6.7084299999999999</v>
      </c>
    </row>
    <row r="33" spans="2:3" x14ac:dyDescent="0.25">
      <c r="B33" s="164" t="s">
        <v>384</v>
      </c>
      <c r="C33" s="165"/>
    </row>
    <row r="34" spans="2:3" x14ac:dyDescent="0.25">
      <c r="B34" s="166" t="s">
        <v>388</v>
      </c>
      <c r="C34" s="165"/>
    </row>
    <row r="35" spans="2:3" x14ac:dyDescent="0.25">
      <c r="B35" s="165" t="s">
        <v>385</v>
      </c>
      <c r="C35" s="165"/>
    </row>
  </sheetData>
  <mergeCells count="1">
    <mergeCell ref="B8:C8"/>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C3:F70"/>
  <sheetViews>
    <sheetView workbookViewId="0">
      <selection activeCell="C7" sqref="C7"/>
    </sheetView>
  </sheetViews>
  <sheetFormatPr defaultRowHeight="15.75" x14ac:dyDescent="0.25"/>
  <cols>
    <col min="1" max="2" width="9" style="72"/>
    <col min="3" max="3" width="79.5" style="72" customWidth="1"/>
    <col min="4" max="4" width="4.875" style="72" bestFit="1" customWidth="1"/>
    <col min="5" max="5" width="19.25" style="72" bestFit="1" customWidth="1"/>
    <col min="6" max="6" width="8.875" style="72" bestFit="1" customWidth="1"/>
    <col min="7" max="16384" width="9" style="72"/>
  </cols>
  <sheetData>
    <row r="3" spans="3:6" ht="31.5" x14ac:dyDescent="0.25">
      <c r="C3" s="150" t="s">
        <v>20</v>
      </c>
    </row>
    <row r="4" spans="3:6" ht="31.5" x14ac:dyDescent="0.25">
      <c r="C4" s="49" t="s">
        <v>35</v>
      </c>
    </row>
    <row r="5" spans="3:6" x14ac:dyDescent="0.25">
      <c r="C5" s="158" t="s">
        <v>230</v>
      </c>
    </row>
    <row r="8" spans="3:6" x14ac:dyDescent="0.25">
      <c r="D8" s="301" t="s">
        <v>398</v>
      </c>
      <c r="E8" s="301"/>
      <c r="F8" s="301"/>
    </row>
    <row r="9" spans="3:6" x14ac:dyDescent="0.25">
      <c r="D9" s="162" t="s">
        <v>323</v>
      </c>
      <c r="E9" s="162" t="s">
        <v>389</v>
      </c>
      <c r="F9" s="162" t="s">
        <v>397</v>
      </c>
    </row>
    <row r="10" spans="3:6" x14ac:dyDescent="0.25">
      <c r="D10" s="162" t="s">
        <v>370</v>
      </c>
      <c r="E10" s="162" t="s">
        <v>390</v>
      </c>
      <c r="F10" s="163">
        <v>64.992609999999999</v>
      </c>
    </row>
    <row r="11" spans="3:6" x14ac:dyDescent="0.25">
      <c r="D11" s="162" t="s">
        <v>370</v>
      </c>
      <c r="E11" s="162" t="s">
        <v>391</v>
      </c>
      <c r="F11" s="163">
        <v>25</v>
      </c>
    </row>
    <row r="12" spans="3:6" x14ac:dyDescent="0.25">
      <c r="D12" s="162" t="s">
        <v>370</v>
      </c>
      <c r="E12" s="162" t="s">
        <v>392</v>
      </c>
      <c r="F12" s="163">
        <v>64.200220000000002</v>
      </c>
    </row>
    <row r="13" spans="3:6" x14ac:dyDescent="0.25">
      <c r="D13" s="162" t="s">
        <v>370</v>
      </c>
      <c r="E13" s="162" t="s">
        <v>393</v>
      </c>
      <c r="F13" s="163">
        <v>54.545450000000002</v>
      </c>
    </row>
    <row r="14" spans="3:6" x14ac:dyDescent="0.25">
      <c r="D14" s="162" t="s">
        <v>370</v>
      </c>
      <c r="E14" s="162" t="s">
        <v>394</v>
      </c>
      <c r="F14" s="163">
        <v>67.195769999999996</v>
      </c>
    </row>
    <row r="15" spans="3:6" x14ac:dyDescent="0.25">
      <c r="D15" s="162" t="s">
        <v>375</v>
      </c>
      <c r="E15" s="162" t="s">
        <v>394</v>
      </c>
      <c r="F15" s="163">
        <v>76.033060000000006</v>
      </c>
    </row>
    <row r="16" spans="3:6" x14ac:dyDescent="0.25">
      <c r="D16" s="162" t="s">
        <v>375</v>
      </c>
      <c r="E16" s="162" t="s">
        <v>393</v>
      </c>
      <c r="F16" s="163">
        <v>19.5122</v>
      </c>
    </row>
    <row r="17" spans="4:6" x14ac:dyDescent="0.25">
      <c r="D17" s="162" t="s">
        <v>375</v>
      </c>
      <c r="E17" s="162" t="s">
        <v>395</v>
      </c>
      <c r="F17" s="163">
        <v>50</v>
      </c>
    </row>
    <row r="18" spans="4:6" x14ac:dyDescent="0.25">
      <c r="D18" s="162" t="s">
        <v>375</v>
      </c>
      <c r="E18" s="162" t="s">
        <v>392</v>
      </c>
      <c r="F18" s="163">
        <v>77.588999999999999</v>
      </c>
    </row>
    <row r="19" spans="4:6" x14ac:dyDescent="0.25">
      <c r="D19" s="162" t="s">
        <v>375</v>
      </c>
      <c r="E19" s="162" t="s">
        <v>391</v>
      </c>
      <c r="F19" s="163">
        <v>52.63158</v>
      </c>
    </row>
    <row r="20" spans="4:6" x14ac:dyDescent="0.25">
      <c r="D20" s="162" t="s">
        <v>375</v>
      </c>
      <c r="E20" s="162" t="s">
        <v>390</v>
      </c>
      <c r="F20" s="163">
        <v>81.115880000000004</v>
      </c>
    </row>
    <row r="21" spans="4:6" x14ac:dyDescent="0.25">
      <c r="D21" s="162" t="s">
        <v>380</v>
      </c>
      <c r="E21" s="162" t="s">
        <v>390</v>
      </c>
      <c r="F21" s="163">
        <v>82.718119999999999</v>
      </c>
    </row>
    <row r="22" spans="4:6" x14ac:dyDescent="0.25">
      <c r="D22" s="162" t="s">
        <v>380</v>
      </c>
      <c r="E22" s="162" t="s">
        <v>391</v>
      </c>
      <c r="F22" s="163">
        <v>72.727270000000004</v>
      </c>
    </row>
    <row r="23" spans="4:6" x14ac:dyDescent="0.25">
      <c r="D23" s="162" t="s">
        <v>380</v>
      </c>
      <c r="E23" s="162" t="s">
        <v>395</v>
      </c>
      <c r="F23" s="163">
        <v>100</v>
      </c>
    </row>
    <row r="24" spans="4:6" x14ac:dyDescent="0.25">
      <c r="D24" s="162" t="s">
        <v>380</v>
      </c>
      <c r="E24" s="162" t="s">
        <v>392</v>
      </c>
      <c r="F24" s="163">
        <v>78.864350000000002</v>
      </c>
    </row>
    <row r="25" spans="4:6" x14ac:dyDescent="0.25">
      <c r="D25" s="162" t="s">
        <v>380</v>
      </c>
      <c r="E25" s="162" t="s">
        <v>393</v>
      </c>
      <c r="F25" s="163">
        <v>17.82178</v>
      </c>
    </row>
    <row r="26" spans="4:6" x14ac:dyDescent="0.25">
      <c r="D26" s="162" t="s">
        <v>380</v>
      </c>
      <c r="E26" s="162" t="s">
        <v>394</v>
      </c>
      <c r="F26" s="163">
        <v>85.658910000000006</v>
      </c>
    </row>
    <row r="27" spans="4:6" x14ac:dyDescent="0.25">
      <c r="D27" s="162" t="s">
        <v>381</v>
      </c>
      <c r="E27" s="162" t="s">
        <v>394</v>
      </c>
      <c r="F27" s="163">
        <v>72.924189999999996</v>
      </c>
    </row>
    <row r="28" spans="4:6" x14ac:dyDescent="0.25">
      <c r="D28" s="162" t="s">
        <v>381</v>
      </c>
      <c r="E28" s="162" t="s">
        <v>393</v>
      </c>
      <c r="F28" s="163">
        <v>32.25806</v>
      </c>
    </row>
    <row r="29" spans="4:6" x14ac:dyDescent="0.25">
      <c r="D29" s="162" t="s">
        <v>381</v>
      </c>
      <c r="E29" s="162" t="s">
        <v>395</v>
      </c>
      <c r="F29" s="163">
        <v>100</v>
      </c>
    </row>
    <row r="30" spans="4:6" x14ac:dyDescent="0.25">
      <c r="D30" s="162" t="s">
        <v>381</v>
      </c>
      <c r="E30" s="162" t="s">
        <v>392</v>
      </c>
      <c r="F30" s="163">
        <v>73.490340000000003</v>
      </c>
    </row>
    <row r="31" spans="4:6" x14ac:dyDescent="0.25">
      <c r="D31" s="162" t="s">
        <v>381</v>
      </c>
      <c r="E31" s="162" t="s">
        <v>391</v>
      </c>
      <c r="F31" s="163">
        <v>61.764710000000001</v>
      </c>
    </row>
    <row r="32" spans="4:6" x14ac:dyDescent="0.25">
      <c r="D32" s="162" t="s">
        <v>381</v>
      </c>
      <c r="E32" s="162" t="s">
        <v>390</v>
      </c>
      <c r="F32" s="163">
        <v>78.114750000000001</v>
      </c>
    </row>
    <row r="33" spans="4:6" x14ac:dyDescent="0.25">
      <c r="D33" s="162" t="s">
        <v>382</v>
      </c>
      <c r="E33" s="162" t="s">
        <v>390</v>
      </c>
      <c r="F33" s="163">
        <v>80.105900000000005</v>
      </c>
    </row>
    <row r="34" spans="4:6" x14ac:dyDescent="0.25">
      <c r="D34" s="162" t="s">
        <v>382</v>
      </c>
      <c r="E34" s="162" t="s">
        <v>391</v>
      </c>
      <c r="F34" s="163">
        <v>77.777780000000007</v>
      </c>
    </row>
    <row r="35" spans="4:6" x14ac:dyDescent="0.25">
      <c r="D35" s="162" t="s">
        <v>382</v>
      </c>
      <c r="E35" s="162" t="s">
        <v>392</v>
      </c>
      <c r="F35" s="163">
        <v>76.461039999999997</v>
      </c>
    </row>
    <row r="36" spans="4:6" x14ac:dyDescent="0.25">
      <c r="D36" s="162" t="s">
        <v>382</v>
      </c>
      <c r="E36" s="162" t="s">
        <v>393</v>
      </c>
      <c r="F36" s="163">
        <v>40.689660000000003</v>
      </c>
    </row>
    <row r="37" spans="4:6" x14ac:dyDescent="0.25">
      <c r="D37" s="162" t="s">
        <v>382</v>
      </c>
      <c r="E37" s="162" t="s">
        <v>394</v>
      </c>
      <c r="F37" s="163">
        <v>77.401129999999995</v>
      </c>
    </row>
    <row r="38" spans="4:6" x14ac:dyDescent="0.25">
      <c r="D38" s="162" t="s">
        <v>383</v>
      </c>
      <c r="E38" s="162" t="s">
        <v>394</v>
      </c>
      <c r="F38" s="163">
        <v>78.034679999999994</v>
      </c>
    </row>
    <row r="39" spans="4:6" x14ac:dyDescent="0.25">
      <c r="D39" s="162" t="s">
        <v>383</v>
      </c>
      <c r="E39" s="162" t="s">
        <v>392</v>
      </c>
      <c r="F39" s="163">
        <v>77.227720000000005</v>
      </c>
    </row>
    <row r="40" spans="4:6" x14ac:dyDescent="0.25">
      <c r="D40" s="162" t="s">
        <v>383</v>
      </c>
      <c r="E40" s="162" t="s">
        <v>393</v>
      </c>
      <c r="F40" s="163">
        <v>40.816330000000001</v>
      </c>
    </row>
    <row r="41" spans="4:6" x14ac:dyDescent="0.25">
      <c r="D41" s="162" t="s">
        <v>383</v>
      </c>
      <c r="E41" s="162" t="s">
        <v>391</v>
      </c>
      <c r="F41" s="163">
        <v>78.571430000000007</v>
      </c>
    </row>
    <row r="42" spans="4:6" x14ac:dyDescent="0.25">
      <c r="D42" s="162" t="s">
        <v>383</v>
      </c>
      <c r="E42" s="162" t="s">
        <v>390</v>
      </c>
      <c r="F42" s="163">
        <v>81.110249999999994</v>
      </c>
    </row>
    <row r="43" spans="4:6" x14ac:dyDescent="0.25">
      <c r="D43" s="162" t="s">
        <v>317</v>
      </c>
      <c r="E43" s="162" t="s">
        <v>390</v>
      </c>
      <c r="F43" s="163">
        <v>75.668270000000007</v>
      </c>
    </row>
    <row r="44" spans="4:6" x14ac:dyDescent="0.25">
      <c r="D44" s="162" t="s">
        <v>317</v>
      </c>
      <c r="E44" s="162" t="s">
        <v>391</v>
      </c>
      <c r="F44" s="163">
        <v>69.230770000000007</v>
      </c>
    </row>
    <row r="45" spans="4:6" x14ac:dyDescent="0.25">
      <c r="D45" s="162" t="s">
        <v>317</v>
      </c>
      <c r="E45" s="162" t="s">
        <v>396</v>
      </c>
      <c r="F45" s="163">
        <v>0</v>
      </c>
    </row>
    <row r="46" spans="4:6" x14ac:dyDescent="0.25">
      <c r="D46" s="162" t="s">
        <v>317</v>
      </c>
      <c r="E46" s="162" t="s">
        <v>393</v>
      </c>
      <c r="F46" s="163">
        <v>48.314610000000002</v>
      </c>
    </row>
    <row r="47" spans="4:6" x14ac:dyDescent="0.25">
      <c r="D47" s="162" t="s">
        <v>317</v>
      </c>
      <c r="E47" s="162" t="s">
        <v>392</v>
      </c>
      <c r="F47" s="163">
        <v>74.091629999999995</v>
      </c>
    </row>
    <row r="48" spans="4:6" x14ac:dyDescent="0.25">
      <c r="D48" s="162" t="s">
        <v>317</v>
      </c>
      <c r="E48" s="162" t="s">
        <v>395</v>
      </c>
      <c r="F48" s="163">
        <v>0</v>
      </c>
    </row>
    <row r="49" spans="4:6" x14ac:dyDescent="0.25">
      <c r="D49" s="162" t="s">
        <v>317</v>
      </c>
      <c r="E49" s="162" t="s">
        <v>394</v>
      </c>
      <c r="F49" s="163">
        <v>74.922600000000003</v>
      </c>
    </row>
    <row r="50" spans="4:6" x14ac:dyDescent="0.25">
      <c r="D50" s="162" t="s">
        <v>319</v>
      </c>
      <c r="E50" s="162" t="s">
        <v>394</v>
      </c>
      <c r="F50" s="163">
        <v>80.419579999999996</v>
      </c>
    </row>
    <row r="51" spans="4:6" x14ac:dyDescent="0.25">
      <c r="D51" s="162" t="s">
        <v>319</v>
      </c>
      <c r="E51" s="162" t="s">
        <v>395</v>
      </c>
      <c r="F51" s="163">
        <v>0</v>
      </c>
    </row>
    <row r="52" spans="4:6" x14ac:dyDescent="0.25">
      <c r="D52" s="162" t="s">
        <v>319</v>
      </c>
      <c r="E52" s="162" t="s">
        <v>392</v>
      </c>
      <c r="F52" s="163">
        <v>74.924289999999999</v>
      </c>
    </row>
    <row r="53" spans="4:6" x14ac:dyDescent="0.25">
      <c r="D53" s="162" t="s">
        <v>319</v>
      </c>
      <c r="E53" s="162" t="s">
        <v>393</v>
      </c>
      <c r="F53" s="163">
        <v>37.121209999999998</v>
      </c>
    </row>
    <row r="54" spans="4:6" x14ac:dyDescent="0.25">
      <c r="D54" s="162" t="s">
        <v>319</v>
      </c>
      <c r="E54" s="162" t="s">
        <v>391</v>
      </c>
      <c r="F54" s="163">
        <v>73.684209999999993</v>
      </c>
    </row>
    <row r="55" spans="4:6" x14ac:dyDescent="0.25">
      <c r="D55" s="162" t="s">
        <v>319</v>
      </c>
      <c r="E55" s="162" t="s">
        <v>390</v>
      </c>
      <c r="F55" s="163">
        <v>77.889449999999997</v>
      </c>
    </row>
    <row r="56" spans="4:6" x14ac:dyDescent="0.25">
      <c r="D56" s="162" t="s">
        <v>320</v>
      </c>
      <c r="E56" s="162" t="s">
        <v>390</v>
      </c>
      <c r="F56" s="163">
        <v>82.950630000000004</v>
      </c>
    </row>
    <row r="57" spans="4:6" x14ac:dyDescent="0.25">
      <c r="D57" s="162" t="s">
        <v>320</v>
      </c>
      <c r="E57" s="162" t="s">
        <v>391</v>
      </c>
      <c r="F57" s="163">
        <v>70.833330000000004</v>
      </c>
    </row>
    <row r="58" spans="4:6" x14ac:dyDescent="0.25">
      <c r="D58" s="162" t="s">
        <v>320</v>
      </c>
      <c r="E58" s="162" t="s">
        <v>392</v>
      </c>
      <c r="F58" s="163">
        <v>79.010239999999996</v>
      </c>
    </row>
    <row r="59" spans="4:6" x14ac:dyDescent="0.25">
      <c r="D59" s="162" t="s">
        <v>320</v>
      </c>
      <c r="E59" s="162" t="s">
        <v>393</v>
      </c>
      <c r="F59" s="163">
        <v>42.02899</v>
      </c>
    </row>
    <row r="60" spans="4:6" x14ac:dyDescent="0.25">
      <c r="D60" s="162" t="s">
        <v>320</v>
      </c>
      <c r="E60" s="162" t="s">
        <v>395</v>
      </c>
      <c r="F60" s="163">
        <v>0</v>
      </c>
    </row>
    <row r="61" spans="4:6" x14ac:dyDescent="0.25">
      <c r="D61" s="162" t="s">
        <v>320</v>
      </c>
      <c r="E61" s="162" t="s">
        <v>394</v>
      </c>
      <c r="F61" s="163">
        <v>82.658959999999993</v>
      </c>
    </row>
    <row r="62" spans="4:6" x14ac:dyDescent="0.25">
      <c r="D62" s="162" t="s">
        <v>321</v>
      </c>
      <c r="E62" s="162" t="s">
        <v>394</v>
      </c>
      <c r="F62" s="163">
        <v>78.474109999999996</v>
      </c>
    </row>
    <row r="63" spans="4:6" x14ac:dyDescent="0.25">
      <c r="D63" s="162" t="s">
        <v>321</v>
      </c>
      <c r="E63" s="162" t="s">
        <v>391</v>
      </c>
      <c r="F63" s="163">
        <v>72.727270000000004</v>
      </c>
    </row>
    <row r="64" spans="4:6" x14ac:dyDescent="0.25">
      <c r="D64" s="162" t="s">
        <v>321</v>
      </c>
      <c r="E64" s="162" t="s">
        <v>392</v>
      </c>
      <c r="F64" s="163">
        <v>80.145989999999998</v>
      </c>
    </row>
    <row r="65" spans="4:6" x14ac:dyDescent="0.25">
      <c r="D65" s="162" t="s">
        <v>321</v>
      </c>
      <c r="E65" s="162" t="s">
        <v>390</v>
      </c>
      <c r="F65" s="163">
        <v>83.66534</v>
      </c>
    </row>
    <row r="66" spans="4:6" x14ac:dyDescent="0.25">
      <c r="D66" s="162" t="s">
        <v>321</v>
      </c>
      <c r="E66" s="162" t="s">
        <v>396</v>
      </c>
      <c r="F66" s="163">
        <v>100</v>
      </c>
    </row>
    <row r="67" spans="4:6" x14ac:dyDescent="0.25">
      <c r="D67" s="162" t="s">
        <v>321</v>
      </c>
      <c r="E67" s="162" t="s">
        <v>393</v>
      </c>
      <c r="F67" s="163">
        <v>50</v>
      </c>
    </row>
    <row r="68" spans="4:6" x14ac:dyDescent="0.25">
      <c r="D68" s="164" t="s">
        <v>384</v>
      </c>
    </row>
    <row r="69" spans="4:6" x14ac:dyDescent="0.25">
      <c r="D69" s="166" t="s">
        <v>388</v>
      </c>
    </row>
    <row r="70" spans="4:6" x14ac:dyDescent="0.25">
      <c r="D70" s="165" t="s">
        <v>399</v>
      </c>
    </row>
  </sheetData>
  <mergeCells count="1">
    <mergeCell ref="D8:F8"/>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0000"/>
  </sheetPr>
  <dimension ref="C3:K12"/>
  <sheetViews>
    <sheetView zoomScale="80" zoomScaleNormal="80" workbookViewId="0">
      <selection activeCell="C17" sqref="C17"/>
    </sheetView>
  </sheetViews>
  <sheetFormatPr defaultRowHeight="15.75" x14ac:dyDescent="0.25"/>
  <cols>
    <col min="1" max="2" width="9" style="72"/>
    <col min="3" max="3" width="13.25" style="72" customWidth="1"/>
    <col min="4" max="5" width="9" style="72"/>
    <col min="6" max="6" width="69.25" style="72" customWidth="1"/>
    <col min="7" max="16384" width="9" style="72"/>
  </cols>
  <sheetData>
    <row r="3" spans="3:11" ht="47.25" x14ac:dyDescent="0.25">
      <c r="F3" s="150" t="s">
        <v>22</v>
      </c>
    </row>
    <row r="4" spans="3:11" ht="47.25" x14ac:dyDescent="0.25">
      <c r="F4" s="191" t="s">
        <v>36</v>
      </c>
    </row>
    <row r="5" spans="3:11" x14ac:dyDescent="0.25">
      <c r="F5" s="158" t="s">
        <v>230</v>
      </c>
    </row>
    <row r="7" spans="3:11" ht="43.5" x14ac:dyDescent="0.25">
      <c r="C7" s="190" t="s">
        <v>469</v>
      </c>
      <c r="D7" s="190" t="s">
        <v>470</v>
      </c>
      <c r="E7" s="190" t="s">
        <v>471</v>
      </c>
      <c r="F7" s="190" t="s">
        <v>472</v>
      </c>
      <c r="G7" s="190" t="s">
        <v>473</v>
      </c>
      <c r="H7" s="190" t="s">
        <v>474</v>
      </c>
      <c r="I7" s="190" t="s">
        <v>475</v>
      </c>
      <c r="J7" s="190" t="s">
        <v>476</v>
      </c>
      <c r="K7" s="190" t="s">
        <v>477</v>
      </c>
    </row>
    <row r="8" spans="3:11" ht="105" x14ac:dyDescent="0.25">
      <c r="C8" s="194" t="s">
        <v>482</v>
      </c>
      <c r="D8" s="189" t="s">
        <v>490</v>
      </c>
      <c r="E8" s="194" t="s">
        <v>483</v>
      </c>
      <c r="F8" s="194" t="s">
        <v>484</v>
      </c>
      <c r="G8" s="194" t="s">
        <v>485</v>
      </c>
      <c r="H8" s="194" t="s">
        <v>486</v>
      </c>
      <c r="I8" s="194" t="s">
        <v>479</v>
      </c>
      <c r="J8" s="188">
        <v>7.4999999999999997E-3</v>
      </c>
      <c r="K8" s="194" t="s">
        <v>487</v>
      </c>
    </row>
    <row r="9" spans="3:11" ht="90" x14ac:dyDescent="0.25">
      <c r="C9" s="194" t="s">
        <v>488</v>
      </c>
      <c r="D9" s="189" t="s">
        <v>489</v>
      </c>
      <c r="E9" s="194" t="s">
        <v>491</v>
      </c>
      <c r="F9" s="194" t="s">
        <v>492</v>
      </c>
      <c r="G9" s="194" t="s">
        <v>478</v>
      </c>
      <c r="H9" s="194" t="s">
        <v>493</v>
      </c>
      <c r="I9" s="194" t="s">
        <v>479</v>
      </c>
      <c r="J9" s="188" t="s">
        <v>494</v>
      </c>
      <c r="K9" s="194" t="s">
        <v>495</v>
      </c>
    </row>
    <row r="10" spans="3:11" ht="75" x14ac:dyDescent="0.25">
      <c r="C10" s="194" t="s">
        <v>496</v>
      </c>
      <c r="D10" s="189" t="s">
        <v>489</v>
      </c>
      <c r="E10" s="194" t="s">
        <v>491</v>
      </c>
      <c r="F10" s="194" t="s">
        <v>497</v>
      </c>
      <c r="G10" s="194" t="s">
        <v>498</v>
      </c>
      <c r="H10" s="194" t="s">
        <v>493</v>
      </c>
      <c r="I10" s="194" t="s">
        <v>479</v>
      </c>
      <c r="J10" s="188" t="s">
        <v>494</v>
      </c>
      <c r="K10" s="194" t="s">
        <v>495</v>
      </c>
    </row>
    <row r="11" spans="3:11" x14ac:dyDescent="0.25">
      <c r="C11" s="193" t="s">
        <v>480</v>
      </c>
      <c r="D11" s="193"/>
    </row>
    <row r="12" spans="3:11" x14ac:dyDescent="0.25">
      <c r="C12" s="193" t="s">
        <v>286</v>
      </c>
      <c r="D12" s="192" t="s">
        <v>481</v>
      </c>
    </row>
  </sheetData>
  <hyperlinks>
    <hyperlink ref="D12" r:id="rId1" xr:uid="{C20A769C-D1A9-4802-ABC9-1AAD09C16FCF}"/>
  </hyperlink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C3:K51"/>
  <sheetViews>
    <sheetView tabSelected="1" topLeftCell="A14" workbookViewId="0">
      <selection activeCell="C16" sqref="C16"/>
    </sheetView>
  </sheetViews>
  <sheetFormatPr defaultRowHeight="15.75" x14ac:dyDescent="0.25"/>
  <cols>
    <col min="1" max="2" width="9" style="72"/>
    <col min="3" max="3" width="82.125" style="72" customWidth="1"/>
    <col min="4" max="16384" width="9" style="72"/>
  </cols>
  <sheetData>
    <row r="3" spans="3:9" x14ac:dyDescent="0.25">
      <c r="C3" s="150" t="s">
        <v>24</v>
      </c>
    </row>
    <row r="4" spans="3:9" ht="164.25" customHeight="1" x14ac:dyDescent="0.25">
      <c r="C4" s="170" t="s">
        <v>468</v>
      </c>
    </row>
    <row r="5" spans="3:9" x14ac:dyDescent="0.25">
      <c r="C5" s="158" t="s">
        <v>230</v>
      </c>
    </row>
    <row r="7" spans="3:9" x14ac:dyDescent="0.25">
      <c r="C7" s="72" t="s">
        <v>467</v>
      </c>
    </row>
    <row r="12" spans="3:9" x14ac:dyDescent="0.25">
      <c r="D12" s="289" t="s">
        <v>440</v>
      </c>
      <c r="E12" s="289"/>
      <c r="F12" s="289"/>
      <c r="G12" s="289"/>
      <c r="H12" s="289"/>
      <c r="I12" s="289"/>
    </row>
    <row r="13" spans="3:9" ht="39" x14ac:dyDescent="0.25">
      <c r="D13" s="171" t="s">
        <v>323</v>
      </c>
      <c r="E13" s="172" t="s">
        <v>427</v>
      </c>
      <c r="F13" s="172" t="s">
        <v>428</v>
      </c>
      <c r="G13" s="172" t="s">
        <v>429</v>
      </c>
      <c r="H13" s="172" t="s">
        <v>430</v>
      </c>
      <c r="I13" s="172" t="s">
        <v>431</v>
      </c>
    </row>
    <row r="14" spans="3:9" x14ac:dyDescent="0.25">
      <c r="D14" s="154">
        <v>2011</v>
      </c>
      <c r="E14" s="173">
        <v>71.150241053389948</v>
      </c>
      <c r="F14" s="173">
        <v>14451.881000000001</v>
      </c>
      <c r="G14" s="173">
        <v>3.25</v>
      </c>
      <c r="H14" s="173">
        <f>F14/G14</f>
        <v>4446.7326153846161</v>
      </c>
      <c r="I14" s="174">
        <f>(E14/H14)*100</f>
        <v>1.6000566529956708</v>
      </c>
    </row>
    <row r="15" spans="3:9" x14ac:dyDescent="0.25">
      <c r="D15" s="154">
        <v>2012</v>
      </c>
      <c r="E15" s="173">
        <v>64.686702185206912</v>
      </c>
      <c r="F15" s="173">
        <v>16433.674999999999</v>
      </c>
      <c r="G15" s="173">
        <v>3.25</v>
      </c>
      <c r="H15" s="173">
        <f t="shared" ref="H15:H27" si="0">F15/G15</f>
        <v>5056.5153846153844</v>
      </c>
      <c r="I15" s="174">
        <f t="shared" ref="I15:I27" si="1">(E15/H15)*100</f>
        <v>1.2792743077973885</v>
      </c>
    </row>
    <row r="16" spans="3:9" x14ac:dyDescent="0.25">
      <c r="D16" s="154">
        <v>2013</v>
      </c>
      <c r="E16" s="173">
        <v>79.328161321374324</v>
      </c>
      <c r="F16" s="173">
        <v>16980.663</v>
      </c>
      <c r="G16" s="173">
        <v>3.25</v>
      </c>
      <c r="H16" s="173">
        <f t="shared" si="0"/>
        <v>5224.8193846153845</v>
      </c>
      <c r="I16" s="174">
        <f t="shared" si="1"/>
        <v>1.5182948056531511</v>
      </c>
    </row>
    <row r="17" spans="4:9" x14ac:dyDescent="0.25">
      <c r="D17" s="154">
        <v>2014</v>
      </c>
      <c r="E17" s="173">
        <v>72.371828118114266</v>
      </c>
      <c r="F17" s="173">
        <v>17294.420999999998</v>
      </c>
      <c r="G17" s="173">
        <v>3.25</v>
      </c>
      <c r="H17" s="173">
        <f t="shared" si="0"/>
        <v>5321.3603076923073</v>
      </c>
      <c r="I17" s="174">
        <f t="shared" si="1"/>
        <v>1.3600249547751346</v>
      </c>
    </row>
    <row r="18" spans="4:9" x14ac:dyDescent="0.25">
      <c r="D18" s="154">
        <v>2015</v>
      </c>
      <c r="E18" s="173">
        <v>63.094978996623176</v>
      </c>
      <c r="F18" s="173">
        <v>17514.647000000001</v>
      </c>
      <c r="G18" s="173">
        <v>3.96</v>
      </c>
      <c r="H18" s="173">
        <f t="shared" si="0"/>
        <v>4422.8906565656571</v>
      </c>
      <c r="I18" s="174">
        <f t="shared" si="1"/>
        <v>1.426555253021244</v>
      </c>
    </row>
    <row r="19" spans="4:9" x14ac:dyDescent="0.25">
      <c r="D19" s="154">
        <v>2016</v>
      </c>
      <c r="E19" s="173">
        <v>51.635368506159182</v>
      </c>
      <c r="F19" s="173">
        <v>20662.991999999998</v>
      </c>
      <c r="G19" s="173">
        <v>7.32</v>
      </c>
      <c r="H19" s="173">
        <f t="shared" si="0"/>
        <v>2822.813114754098</v>
      </c>
      <c r="I19" s="174">
        <f t="shared" si="1"/>
        <v>1.8292166858753334</v>
      </c>
    </row>
    <row r="20" spans="4:9" x14ac:dyDescent="0.25">
      <c r="D20" s="154">
        <v>2017</v>
      </c>
      <c r="E20" s="173">
        <v>45.825663093738605</v>
      </c>
      <c r="F20" s="173">
        <v>26893.277999999998</v>
      </c>
      <c r="G20" s="173">
        <v>7.3929999999999998</v>
      </c>
      <c r="H20" s="173">
        <f t="shared" si="0"/>
        <v>3637.6677938590556</v>
      </c>
      <c r="I20" s="174">
        <f t="shared" si="1"/>
        <v>1.2597539327560201</v>
      </c>
    </row>
    <row r="21" spans="4:9" x14ac:dyDescent="0.25">
      <c r="D21" s="154">
        <v>2018</v>
      </c>
      <c r="E21" s="173">
        <v>46.918143898997499</v>
      </c>
      <c r="F21" s="173">
        <v>29821.678</v>
      </c>
      <c r="G21" s="173">
        <v>7.3959999999999999</v>
      </c>
      <c r="H21" s="173">
        <f t="shared" si="0"/>
        <v>4032.1360194699837</v>
      </c>
      <c r="I21" s="174">
        <f t="shared" si="1"/>
        <v>1.1636051877328482</v>
      </c>
    </row>
    <row r="22" spans="4:9" x14ac:dyDescent="0.25">
      <c r="D22" s="154">
        <v>2019</v>
      </c>
      <c r="E22" s="173">
        <v>46.889009388164567</v>
      </c>
      <c r="F22" s="173">
        <v>31732.343000000001</v>
      </c>
      <c r="G22" s="173">
        <v>7.3959999999999999</v>
      </c>
      <c r="H22" s="173">
        <f t="shared" si="0"/>
        <v>4290.4736343969716</v>
      </c>
      <c r="I22" s="174">
        <f t="shared" si="1"/>
        <v>1.0928632450331988</v>
      </c>
    </row>
    <row r="23" spans="4:9" x14ac:dyDescent="0.25">
      <c r="D23" s="154">
        <v>2020</v>
      </c>
      <c r="E23" s="173">
        <v>44.277501306540039</v>
      </c>
      <c r="F23" s="173">
        <v>38719.468999999997</v>
      </c>
      <c r="G23" s="173">
        <v>14.018000000000001</v>
      </c>
      <c r="H23" s="173">
        <f t="shared" si="0"/>
        <v>2762.1250535026393</v>
      </c>
      <c r="I23" s="174">
        <f t="shared" si="1"/>
        <v>1.6030230510523744</v>
      </c>
    </row>
    <row r="24" spans="4:9" x14ac:dyDescent="0.25">
      <c r="D24" s="175" t="s">
        <v>432</v>
      </c>
      <c r="E24" s="173">
        <v>54.084102180447964</v>
      </c>
      <c r="F24" s="173">
        <v>61226.087</v>
      </c>
      <c r="G24" s="173">
        <v>21.413</v>
      </c>
      <c r="H24" s="173">
        <f t="shared" si="0"/>
        <v>2859.2951478074065</v>
      </c>
      <c r="I24" s="174">
        <f t="shared" si="1"/>
        <v>1.8915186920077587</v>
      </c>
    </row>
    <row r="25" spans="4:9" x14ac:dyDescent="0.25">
      <c r="D25" s="175" t="s">
        <v>433</v>
      </c>
      <c r="E25" s="173">
        <v>63.666543289257284</v>
      </c>
      <c r="F25" s="173">
        <v>93687.387000000002</v>
      </c>
      <c r="G25" s="173">
        <v>31.704999999999998</v>
      </c>
      <c r="H25" s="173">
        <f t="shared" si="0"/>
        <v>2954.9719917994012</v>
      </c>
      <c r="I25" s="174">
        <f t="shared" si="1"/>
        <v>2.1545565733260359</v>
      </c>
    </row>
    <row r="26" spans="4:9" x14ac:dyDescent="0.25">
      <c r="D26" s="175" t="s">
        <v>434</v>
      </c>
      <c r="E26" s="173">
        <v>60.716473663512645</v>
      </c>
      <c r="F26" s="173">
        <v>127066.007</v>
      </c>
      <c r="G26" s="173">
        <v>37.238</v>
      </c>
      <c r="H26" s="173">
        <f t="shared" si="0"/>
        <v>3412.267227026156</v>
      </c>
      <c r="I26" s="174">
        <f t="shared" si="1"/>
        <v>1.7793586968400479</v>
      </c>
    </row>
    <row r="27" spans="4:9" x14ac:dyDescent="0.25">
      <c r="D27" s="175" t="s">
        <v>435</v>
      </c>
      <c r="E27" s="173">
        <v>60.012217034692185</v>
      </c>
      <c r="F27" s="173">
        <v>155720.41067971155</v>
      </c>
      <c r="G27" s="173">
        <v>33.363999999999997</v>
      </c>
      <c r="H27" s="173">
        <f t="shared" si="0"/>
        <v>4667.3183874748702</v>
      </c>
      <c r="I27" s="174">
        <f t="shared" si="1"/>
        <v>1.285796512098679</v>
      </c>
    </row>
    <row r="28" spans="4:9" x14ac:dyDescent="0.25">
      <c r="D28" s="176" t="s">
        <v>436</v>
      </c>
    </row>
    <row r="29" spans="4:9" x14ac:dyDescent="0.25">
      <c r="D29" s="177" t="s">
        <v>286</v>
      </c>
      <c r="E29" s="307" t="s">
        <v>437</v>
      </c>
    </row>
    <row r="30" spans="4:9" x14ac:dyDescent="0.25">
      <c r="E30" s="177" t="s">
        <v>438</v>
      </c>
    </row>
    <row r="31" spans="4:9" x14ac:dyDescent="0.25">
      <c r="D31" s="177" t="s">
        <v>439</v>
      </c>
    </row>
    <row r="32" spans="4:9" x14ac:dyDescent="0.25">
      <c r="D32" s="177"/>
    </row>
    <row r="33" spans="4:11" x14ac:dyDescent="0.25">
      <c r="D33" s="177"/>
    </row>
    <row r="34" spans="4:11" x14ac:dyDescent="0.25">
      <c r="D34" s="177"/>
    </row>
    <row r="35" spans="4:11" x14ac:dyDescent="0.25">
      <c r="D35" s="304" t="s">
        <v>454</v>
      </c>
      <c r="E35" s="305"/>
      <c r="F35" s="305"/>
      <c r="G35" s="305"/>
      <c r="H35" s="305"/>
      <c r="I35" s="305"/>
      <c r="J35" s="305"/>
      <c r="K35" s="306"/>
    </row>
    <row r="36" spans="4:11" ht="15" customHeight="1" x14ac:dyDescent="0.25">
      <c r="D36" s="302">
        <v>2021</v>
      </c>
      <c r="E36" s="303"/>
      <c r="F36" s="302">
        <v>2022</v>
      </c>
      <c r="G36" s="303"/>
      <c r="H36" s="302">
        <v>2023</v>
      </c>
      <c r="I36" s="303"/>
      <c r="J36" s="302">
        <v>2024</v>
      </c>
      <c r="K36" s="303"/>
    </row>
    <row r="37" spans="4:11" x14ac:dyDescent="0.25">
      <c r="D37" s="179" t="s">
        <v>441</v>
      </c>
      <c r="E37" s="180">
        <v>8.6898059557831147</v>
      </c>
      <c r="F37" s="179" t="s">
        <v>442</v>
      </c>
      <c r="G37" s="181">
        <v>20.221420811057001</v>
      </c>
      <c r="H37" s="179" t="s">
        <v>442</v>
      </c>
      <c r="I37" s="181">
        <v>19.710099903069001</v>
      </c>
      <c r="J37" s="179" t="s">
        <v>442</v>
      </c>
      <c r="K37" s="181">
        <v>16.779248621806996</v>
      </c>
    </row>
    <row r="38" spans="4:11" x14ac:dyDescent="0.25">
      <c r="D38" s="182" t="s">
        <v>442</v>
      </c>
      <c r="E38" s="180">
        <v>8.0368153160268392</v>
      </c>
      <c r="F38" s="183" t="s">
        <v>441</v>
      </c>
      <c r="G38" s="180">
        <v>7.1467086929789483</v>
      </c>
      <c r="H38" s="183" t="s">
        <v>441</v>
      </c>
      <c r="I38" s="180">
        <v>6.7301903186600001</v>
      </c>
      <c r="J38" s="183" t="s">
        <v>441</v>
      </c>
      <c r="K38" s="180">
        <v>8.5603082808939988</v>
      </c>
    </row>
    <row r="39" spans="4:11" x14ac:dyDescent="0.25">
      <c r="D39" s="182" t="s">
        <v>443</v>
      </c>
      <c r="E39" s="180">
        <v>5.9410719250686421</v>
      </c>
      <c r="F39" s="184" t="s">
        <v>444</v>
      </c>
      <c r="G39" s="180">
        <v>5.4206978541319986</v>
      </c>
      <c r="H39" s="184" t="s">
        <v>443</v>
      </c>
      <c r="I39" s="180">
        <v>5.0315484435959945</v>
      </c>
      <c r="J39" s="184" t="s">
        <v>443</v>
      </c>
      <c r="K39" s="180">
        <v>5.6318655276299898</v>
      </c>
    </row>
    <row r="40" spans="4:11" x14ac:dyDescent="0.25">
      <c r="D40" s="183" t="s">
        <v>444</v>
      </c>
      <c r="E40" s="180">
        <v>4.6243077346828834</v>
      </c>
      <c r="F40" s="167" t="s">
        <v>443</v>
      </c>
      <c r="G40" s="180">
        <v>5.1454420730680086</v>
      </c>
      <c r="H40" s="167" t="s">
        <v>444</v>
      </c>
      <c r="I40" s="180">
        <v>4.7719962041440001</v>
      </c>
      <c r="J40" s="183" t="s">
        <v>444</v>
      </c>
      <c r="K40" s="180">
        <v>5.3489588517249986</v>
      </c>
    </row>
    <row r="41" spans="4:11" x14ac:dyDescent="0.25">
      <c r="D41" s="182" t="s">
        <v>445</v>
      </c>
      <c r="E41" s="180">
        <v>3.7911711000859412</v>
      </c>
      <c r="F41" s="183" t="s">
        <v>445</v>
      </c>
      <c r="G41" s="180">
        <v>4.0140116131130004</v>
      </c>
      <c r="H41" s="183" t="s">
        <v>445</v>
      </c>
      <c r="I41" s="180">
        <v>2.2518464866790002</v>
      </c>
      <c r="J41" s="167" t="s">
        <v>446</v>
      </c>
      <c r="K41" s="180">
        <v>2.4511194190159999</v>
      </c>
    </row>
    <row r="42" spans="4:11" x14ac:dyDescent="0.25">
      <c r="D42" s="182" t="s">
        <v>447</v>
      </c>
      <c r="E42" s="180">
        <v>3.3508604456600612</v>
      </c>
      <c r="F42" s="167" t="s">
        <v>448</v>
      </c>
      <c r="G42" s="180">
        <v>2.1408413900330028</v>
      </c>
      <c r="H42" s="168" t="s">
        <v>449</v>
      </c>
      <c r="I42" s="180">
        <v>2.1939347146130004</v>
      </c>
      <c r="J42" s="183" t="s">
        <v>448</v>
      </c>
      <c r="K42" s="180">
        <v>2.1774374557139939</v>
      </c>
    </row>
    <row r="43" spans="4:11" x14ac:dyDescent="0.25">
      <c r="D43" s="182" t="s">
        <v>446</v>
      </c>
      <c r="E43" s="180">
        <v>2.1677667233359839</v>
      </c>
      <c r="F43" s="168" t="s">
        <v>450</v>
      </c>
      <c r="G43" s="180">
        <v>2.085379760705</v>
      </c>
      <c r="H43" s="183" t="s">
        <v>446</v>
      </c>
      <c r="I43" s="180">
        <v>2.126797645865</v>
      </c>
      <c r="J43" s="167" t="s">
        <v>449</v>
      </c>
      <c r="K43" s="180">
        <v>1.825832119747</v>
      </c>
    </row>
    <row r="44" spans="4:11" x14ac:dyDescent="0.25">
      <c r="D44" s="183" t="s">
        <v>448</v>
      </c>
      <c r="E44" s="180">
        <v>2.122372978066946</v>
      </c>
      <c r="F44" s="183" t="s">
        <v>446</v>
      </c>
      <c r="G44" s="180">
        <v>2.0490897902390004</v>
      </c>
      <c r="H44" s="183" t="s">
        <v>448</v>
      </c>
      <c r="I44" s="180">
        <v>2.0682644225579976</v>
      </c>
      <c r="J44" s="168" t="s">
        <v>450</v>
      </c>
      <c r="K44" s="180">
        <v>1.7145731327000002</v>
      </c>
    </row>
    <row r="45" spans="4:11" x14ac:dyDescent="0.25">
      <c r="D45" s="168" t="s">
        <v>451</v>
      </c>
      <c r="E45" s="180">
        <v>2.0589832068152734</v>
      </c>
      <c r="F45" s="183" t="s">
        <v>451</v>
      </c>
      <c r="G45" s="180">
        <v>1.8918317866948009</v>
      </c>
      <c r="H45" s="167" t="s">
        <v>450</v>
      </c>
      <c r="I45" s="180">
        <v>1.9658527999539999</v>
      </c>
      <c r="J45" s="183" t="s">
        <v>451</v>
      </c>
      <c r="K45" s="180">
        <v>1.5019419154689999</v>
      </c>
    </row>
    <row r="46" spans="4:11" x14ac:dyDescent="0.25">
      <c r="D46" s="183" t="s">
        <v>452</v>
      </c>
      <c r="E46" s="180">
        <v>1.9495332658265752</v>
      </c>
      <c r="F46" s="183" t="s">
        <v>449</v>
      </c>
      <c r="G46" s="180">
        <v>1.7857061923999999</v>
      </c>
      <c r="H46" s="182" t="s">
        <v>447</v>
      </c>
      <c r="I46" s="180">
        <v>1.4088505633260002</v>
      </c>
      <c r="J46" s="183" t="s">
        <v>452</v>
      </c>
      <c r="K46" s="180">
        <v>1.433249457903</v>
      </c>
    </row>
    <row r="47" spans="4:11" x14ac:dyDescent="0.25">
      <c r="D47" s="182" t="s">
        <v>97</v>
      </c>
      <c r="E47" s="180">
        <v>11.351413529095709</v>
      </c>
      <c r="F47" s="168" t="s">
        <v>97</v>
      </c>
      <c r="G47" s="180">
        <v>11.765413324836524</v>
      </c>
      <c r="H47" s="168" t="s">
        <v>97</v>
      </c>
      <c r="I47" s="185">
        <v>12.457092161048651</v>
      </c>
      <c r="J47" s="168" t="s">
        <v>97</v>
      </c>
      <c r="K47" s="185">
        <v>12.587682252087212</v>
      </c>
    </row>
    <row r="48" spans="4:11" x14ac:dyDescent="0.25">
      <c r="D48" s="186" t="s">
        <v>1</v>
      </c>
      <c r="E48" s="187">
        <v>54.084102180447971</v>
      </c>
      <c r="F48" s="186" t="s">
        <v>1</v>
      </c>
      <c r="G48" s="187">
        <v>63.666543289257277</v>
      </c>
      <c r="H48" s="186" t="s">
        <v>1</v>
      </c>
      <c r="I48" s="187">
        <v>60.716473663512645</v>
      </c>
      <c r="J48" s="169" t="s">
        <v>1</v>
      </c>
      <c r="K48" s="187">
        <v>60.012217034692192</v>
      </c>
    </row>
    <row r="49" spans="4:5" x14ac:dyDescent="0.25">
      <c r="D49" s="176" t="s">
        <v>436</v>
      </c>
    </row>
    <row r="50" spans="4:5" x14ac:dyDescent="0.25">
      <c r="D50" s="177" t="s">
        <v>286</v>
      </c>
      <c r="E50" s="178" t="s">
        <v>437</v>
      </c>
    </row>
    <row r="51" spans="4:5" x14ac:dyDescent="0.25">
      <c r="E51" s="177" t="s">
        <v>453</v>
      </c>
    </row>
  </sheetData>
  <mergeCells count="6">
    <mergeCell ref="D12:I12"/>
    <mergeCell ref="D36:E36"/>
    <mergeCell ref="F36:G36"/>
    <mergeCell ref="H36:I36"/>
    <mergeCell ref="J36:K36"/>
    <mergeCell ref="D35:K35"/>
  </mergeCells>
  <hyperlinks>
    <hyperlink ref="E29" r:id="rId1" xr:uid="{A9D4FFCE-D2DD-4C16-BE1D-F57FCD7EA2E2}"/>
    <hyperlink ref="E50" r:id="rId2" xr:uid="{5F73D79F-53F3-40F0-8AAE-C05916CC828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D2:X111"/>
  <sheetViews>
    <sheetView zoomScale="70" zoomScaleNormal="70" workbookViewId="0">
      <selection activeCell="L11" sqref="L11"/>
    </sheetView>
  </sheetViews>
  <sheetFormatPr defaultRowHeight="15.75" x14ac:dyDescent="0.25"/>
  <cols>
    <col min="4" max="4" width="8.75" customWidth="1"/>
    <col min="20" max="20" width="14.875" customWidth="1"/>
  </cols>
  <sheetData>
    <row r="2" spans="4:12" ht="63.6" customHeight="1" x14ac:dyDescent="0.25">
      <c r="D2" s="247" t="s">
        <v>3</v>
      </c>
      <c r="E2" s="247"/>
      <c r="F2" s="247"/>
      <c r="G2" s="247"/>
      <c r="H2" s="247"/>
      <c r="I2" s="247"/>
      <c r="J2" s="247"/>
      <c r="K2" s="247"/>
      <c r="L2" s="247"/>
    </row>
    <row r="3" spans="4:12" ht="111.75" customHeight="1" x14ac:dyDescent="0.25">
      <c r="D3" s="239" t="s">
        <v>25</v>
      </c>
      <c r="E3" s="239"/>
      <c r="F3" s="239"/>
      <c r="G3" s="239"/>
      <c r="H3" s="239"/>
      <c r="I3" s="239"/>
      <c r="J3" s="239"/>
      <c r="K3" s="239"/>
      <c r="L3" s="239"/>
    </row>
    <row r="6" spans="4:12" x14ac:dyDescent="0.25">
      <c r="D6" s="63" t="s">
        <v>166</v>
      </c>
    </row>
    <row r="26" spans="4:22" x14ac:dyDescent="0.25">
      <c r="D26" s="248" t="s">
        <v>163</v>
      </c>
      <c r="E26" s="248"/>
      <c r="F26" s="248"/>
      <c r="G26" s="248"/>
    </row>
    <row r="27" spans="4:22" x14ac:dyDescent="0.25">
      <c r="D27" s="246" t="s">
        <v>240</v>
      </c>
      <c r="E27" s="246"/>
      <c r="F27" s="246"/>
      <c r="G27" s="246"/>
      <c r="H27" s="246"/>
      <c r="I27" s="246"/>
      <c r="J27" s="246"/>
      <c r="K27" s="246"/>
      <c r="L27" s="246"/>
      <c r="M27" s="246"/>
    </row>
    <row r="28" spans="4:22" ht="156" customHeight="1" x14ac:dyDescent="0.25">
      <c r="D28" s="236" t="s">
        <v>162</v>
      </c>
      <c r="E28" s="236"/>
      <c r="F28" s="236"/>
      <c r="G28" s="236"/>
      <c r="H28" s="236"/>
      <c r="I28" s="236"/>
      <c r="J28" s="236"/>
      <c r="K28" s="236"/>
      <c r="L28" s="236"/>
      <c r="M28" s="236"/>
    </row>
    <row r="31" spans="4:22" ht="55.9" customHeight="1" x14ac:dyDescent="0.25">
      <c r="D31" s="245" t="s">
        <v>164</v>
      </c>
      <c r="E31" s="245"/>
      <c r="F31" s="245"/>
      <c r="G31" s="245"/>
      <c r="H31" s="245"/>
      <c r="I31" s="245"/>
      <c r="J31" s="245"/>
      <c r="K31" s="245"/>
      <c r="L31" s="245"/>
      <c r="N31" s="237" t="s">
        <v>168</v>
      </c>
      <c r="O31" s="237"/>
      <c r="P31" s="237"/>
      <c r="Q31" s="237"/>
      <c r="R31" s="237"/>
      <c r="S31" s="237"/>
      <c r="T31" s="237"/>
      <c r="U31" s="237"/>
      <c r="V31" s="237"/>
    </row>
    <row r="32" spans="4:22" x14ac:dyDescent="0.25">
      <c r="N32" s="238"/>
      <c r="O32" s="238"/>
      <c r="P32" s="238"/>
      <c r="Q32" s="238"/>
      <c r="R32" s="238"/>
    </row>
    <row r="46" spans="4:20" x14ac:dyDescent="0.25">
      <c r="D46" s="234" t="s">
        <v>165</v>
      </c>
      <c r="E46" s="234"/>
      <c r="N46" s="234" t="s">
        <v>165</v>
      </c>
      <c r="O46" s="234"/>
    </row>
    <row r="47" spans="4:20" ht="73.5" customHeight="1" x14ac:dyDescent="0.25">
      <c r="D47" s="236" t="s">
        <v>167</v>
      </c>
      <c r="E47" s="236"/>
      <c r="F47" s="236"/>
      <c r="G47" s="236"/>
      <c r="H47" s="236"/>
      <c r="I47" s="236"/>
      <c r="J47" s="236"/>
      <c r="K47" s="236"/>
      <c r="L47" s="236"/>
      <c r="N47" s="239" t="s">
        <v>169</v>
      </c>
      <c r="O47" s="239"/>
      <c r="P47" s="239"/>
      <c r="Q47" s="239"/>
      <c r="R47" s="239"/>
      <c r="S47" s="239"/>
      <c r="T47" s="239"/>
    </row>
    <row r="52" spans="4:10" x14ac:dyDescent="0.25">
      <c r="D52" s="243" t="s">
        <v>232</v>
      </c>
      <c r="E52" s="243"/>
      <c r="F52" s="243"/>
      <c r="G52" s="243"/>
      <c r="H52" s="243"/>
      <c r="I52" s="243"/>
      <c r="J52" s="243"/>
    </row>
    <row r="53" spans="4:10" x14ac:dyDescent="0.25">
      <c r="D53" s="21"/>
      <c r="E53" s="21"/>
      <c r="F53" s="21"/>
      <c r="G53" s="21"/>
      <c r="H53" s="21"/>
      <c r="I53" s="21"/>
      <c r="J53" s="21"/>
    </row>
    <row r="54" spans="4:10" x14ac:dyDescent="0.25">
      <c r="D54" s="21"/>
      <c r="E54" s="21"/>
      <c r="F54" s="21"/>
      <c r="G54" s="21"/>
      <c r="H54" s="21"/>
      <c r="I54" s="21"/>
      <c r="J54" s="21"/>
    </row>
    <row r="55" spans="4:10" x14ac:dyDescent="0.25">
      <c r="D55" s="21"/>
      <c r="E55" s="21"/>
      <c r="F55" s="21"/>
      <c r="G55" s="21"/>
      <c r="H55" s="21"/>
      <c r="I55" s="21"/>
      <c r="J55" s="21"/>
    </row>
    <row r="56" spans="4:10" x14ac:dyDescent="0.25">
      <c r="D56" s="21"/>
      <c r="E56" s="21"/>
      <c r="F56" s="21"/>
      <c r="G56" s="21"/>
      <c r="H56" s="21"/>
      <c r="I56" s="21"/>
      <c r="J56" s="21"/>
    </row>
    <row r="57" spans="4:10" x14ac:dyDescent="0.25">
      <c r="D57" s="21"/>
      <c r="E57" s="21"/>
      <c r="F57" s="21"/>
      <c r="G57" s="21"/>
      <c r="H57" s="21"/>
      <c r="I57" s="21"/>
      <c r="J57" s="21"/>
    </row>
    <row r="58" spans="4:10" x14ac:dyDescent="0.25">
      <c r="D58" s="21"/>
      <c r="E58" s="21"/>
      <c r="F58" s="21"/>
      <c r="G58" s="21"/>
      <c r="H58" s="21"/>
      <c r="I58" s="21"/>
      <c r="J58" s="21"/>
    </row>
    <row r="59" spans="4:10" x14ac:dyDescent="0.25">
      <c r="D59" s="21"/>
      <c r="E59" s="21"/>
      <c r="F59" s="21"/>
      <c r="G59" s="21"/>
      <c r="H59" s="21"/>
      <c r="I59" s="21"/>
      <c r="J59" s="21"/>
    </row>
    <row r="60" spans="4:10" x14ac:dyDescent="0.25">
      <c r="D60" s="21"/>
      <c r="E60" s="21"/>
      <c r="F60" s="21"/>
      <c r="G60" s="21"/>
      <c r="H60" s="21"/>
      <c r="I60" s="21"/>
      <c r="J60" s="21"/>
    </row>
    <row r="61" spans="4:10" x14ac:dyDescent="0.25">
      <c r="D61" s="21"/>
      <c r="E61" s="21"/>
      <c r="F61" s="21"/>
      <c r="G61" s="21"/>
      <c r="H61" s="21"/>
      <c r="I61" s="21"/>
      <c r="J61" s="21"/>
    </row>
    <row r="62" spans="4:10" x14ac:dyDescent="0.25">
      <c r="D62" s="21"/>
      <c r="E62" s="21"/>
      <c r="F62" s="21"/>
      <c r="G62" s="21"/>
      <c r="H62" s="21"/>
      <c r="I62" s="21"/>
      <c r="J62" s="21"/>
    </row>
    <row r="63" spans="4:10" x14ac:dyDescent="0.25">
      <c r="D63" s="21"/>
      <c r="E63" s="21"/>
      <c r="F63" s="21"/>
      <c r="G63" s="21"/>
      <c r="H63" s="21"/>
      <c r="I63" s="21"/>
      <c r="J63" s="21"/>
    </row>
    <row r="64" spans="4:10" x14ac:dyDescent="0.25">
      <c r="D64" s="21"/>
      <c r="E64" s="21"/>
      <c r="F64" s="21"/>
      <c r="G64" s="21"/>
      <c r="H64" s="21"/>
      <c r="I64" s="21"/>
      <c r="J64" s="21"/>
    </row>
    <row r="65" spans="4:22" x14ac:dyDescent="0.25">
      <c r="D65" s="21"/>
      <c r="E65" s="21"/>
      <c r="F65" s="21"/>
      <c r="G65" s="21"/>
      <c r="H65" s="21"/>
      <c r="I65" s="21"/>
      <c r="J65" s="21"/>
    </row>
    <row r="67" spans="4:22" x14ac:dyDescent="0.25">
      <c r="D67" s="229" t="s">
        <v>235</v>
      </c>
      <c r="E67" s="229"/>
      <c r="F67" s="229"/>
      <c r="G67" s="229"/>
      <c r="H67" s="229"/>
      <c r="I67" s="229"/>
      <c r="J67" s="229"/>
    </row>
    <row r="68" spans="4:22" ht="225.75" customHeight="1" x14ac:dyDescent="0.25">
      <c r="D68" s="240" t="s">
        <v>170</v>
      </c>
      <c r="E68" s="241"/>
      <c r="F68" s="241"/>
      <c r="G68" s="241"/>
      <c r="H68" s="241"/>
      <c r="I68" s="241"/>
      <c r="J68" s="242"/>
    </row>
    <row r="69" spans="4:22" ht="28.5" customHeight="1" x14ac:dyDescent="0.25">
      <c r="D69" s="35"/>
      <c r="E69" s="35"/>
      <c r="F69" s="35"/>
      <c r="G69" s="35"/>
      <c r="H69" s="35"/>
      <c r="I69" s="35"/>
      <c r="J69" s="35"/>
    </row>
    <row r="71" spans="4:22" ht="114.75" customHeight="1" x14ac:dyDescent="0.25">
      <c r="D71" s="244" t="s">
        <v>233</v>
      </c>
      <c r="E71" s="244"/>
      <c r="F71" s="244"/>
      <c r="G71" s="244"/>
      <c r="H71" s="244"/>
      <c r="I71" s="244"/>
      <c r="J71" s="244"/>
      <c r="K71" s="244"/>
      <c r="L71" s="244"/>
      <c r="M71" s="244"/>
      <c r="N71" s="244"/>
      <c r="O71" s="244"/>
      <c r="P71" s="244"/>
      <c r="Q71" s="244"/>
      <c r="R71" s="244"/>
      <c r="S71" s="244"/>
      <c r="T71" s="244"/>
      <c r="U71" s="244"/>
      <c r="V71" s="244"/>
    </row>
    <row r="73" spans="4:22" ht="16.5" thickBot="1" x14ac:dyDescent="0.3">
      <c r="D73" s="233" t="s">
        <v>171</v>
      </c>
      <c r="E73" s="233"/>
      <c r="F73" s="233"/>
      <c r="G73" s="233"/>
      <c r="H73" s="233"/>
      <c r="I73" s="233"/>
      <c r="J73" s="233"/>
      <c r="K73" s="233"/>
      <c r="L73" s="233"/>
      <c r="M73" s="233"/>
      <c r="O73" s="235" t="s">
        <v>234</v>
      </c>
      <c r="P73" s="235"/>
      <c r="Q73" s="235"/>
      <c r="R73" s="235"/>
      <c r="S73" s="235"/>
      <c r="T73" s="235"/>
      <c r="U73" s="235"/>
      <c r="V73" s="235"/>
    </row>
    <row r="74" spans="4:22" ht="16.5" thickBot="1" x14ac:dyDescent="0.3">
      <c r="D74" s="22" t="s">
        <v>172</v>
      </c>
      <c r="E74" s="22" t="s">
        <v>173</v>
      </c>
      <c r="F74" s="22" t="s">
        <v>174</v>
      </c>
      <c r="G74" s="22" t="s">
        <v>175</v>
      </c>
      <c r="H74" s="22" t="s">
        <v>176</v>
      </c>
      <c r="I74" s="22" t="s">
        <v>177</v>
      </c>
      <c r="J74" s="22" t="s">
        <v>178</v>
      </c>
      <c r="K74" s="22" t="s">
        <v>97</v>
      </c>
      <c r="L74" s="22" t="s">
        <v>1</v>
      </c>
      <c r="M74" s="22" t="s">
        <v>179</v>
      </c>
      <c r="O74" s="27" t="s">
        <v>172</v>
      </c>
      <c r="P74" s="27" t="s">
        <v>186</v>
      </c>
      <c r="Q74" s="27" t="s">
        <v>187</v>
      </c>
      <c r="R74" s="27" t="s">
        <v>188</v>
      </c>
      <c r="S74" s="27" t="s">
        <v>189</v>
      </c>
      <c r="T74" s="27" t="s">
        <v>190</v>
      </c>
      <c r="U74" s="27" t="s">
        <v>1</v>
      </c>
      <c r="V74" s="30" t="s">
        <v>179</v>
      </c>
    </row>
    <row r="75" spans="4:22" x14ac:dyDescent="0.25">
      <c r="D75" s="23" t="s">
        <v>180</v>
      </c>
      <c r="E75" s="24">
        <v>82.21</v>
      </c>
      <c r="F75" s="25">
        <v>89.89</v>
      </c>
      <c r="G75" s="24">
        <v>86.26</v>
      </c>
      <c r="H75" s="25">
        <v>81.78</v>
      </c>
      <c r="I75" s="24">
        <v>86.85</v>
      </c>
      <c r="J75" s="24">
        <v>87.67</v>
      </c>
      <c r="K75" s="24">
        <v>82.95</v>
      </c>
      <c r="L75" s="64">
        <v>85.39</v>
      </c>
      <c r="M75" s="26">
        <v>1.1000000000000001</v>
      </c>
      <c r="O75" s="23" t="s">
        <v>180</v>
      </c>
      <c r="P75" s="25">
        <v>93.21</v>
      </c>
      <c r="Q75" s="25">
        <v>74.34</v>
      </c>
      <c r="R75" s="24">
        <v>81.12</v>
      </c>
      <c r="S75" s="24">
        <v>82.49</v>
      </c>
      <c r="T75" s="24">
        <v>82.33</v>
      </c>
      <c r="U75" s="24">
        <v>85.39</v>
      </c>
      <c r="V75" s="26">
        <v>1.3</v>
      </c>
    </row>
    <row r="76" spans="4:22" x14ac:dyDescent="0.25">
      <c r="D76" s="23" t="s">
        <v>181</v>
      </c>
      <c r="E76" s="24">
        <v>174.7</v>
      </c>
      <c r="F76" s="24">
        <v>176.01</v>
      </c>
      <c r="G76" s="24">
        <v>176.95</v>
      </c>
      <c r="H76" s="25">
        <v>180.94</v>
      </c>
      <c r="I76" s="24">
        <v>177.19</v>
      </c>
      <c r="J76" s="24">
        <v>175.09</v>
      </c>
      <c r="K76" s="25">
        <v>172.05</v>
      </c>
      <c r="L76" s="64">
        <v>177.68</v>
      </c>
      <c r="M76" s="26">
        <v>1.1000000000000001</v>
      </c>
      <c r="O76" s="23" t="s">
        <v>181</v>
      </c>
      <c r="P76" s="24">
        <v>178.94</v>
      </c>
      <c r="Q76" s="24">
        <v>173.76</v>
      </c>
      <c r="R76" s="25">
        <v>166.81</v>
      </c>
      <c r="S76" s="25">
        <v>180.57</v>
      </c>
      <c r="T76" s="24">
        <v>173.26</v>
      </c>
      <c r="U76" s="24">
        <v>177.68</v>
      </c>
      <c r="V76" s="26">
        <v>1.1000000000000001</v>
      </c>
    </row>
    <row r="77" spans="4:22" x14ac:dyDescent="0.25">
      <c r="D77" s="23" t="s">
        <v>182</v>
      </c>
      <c r="E77" s="25">
        <v>254.86</v>
      </c>
      <c r="F77" s="25">
        <v>289.36</v>
      </c>
      <c r="G77" s="24">
        <v>285.98</v>
      </c>
      <c r="H77" s="24">
        <v>286.52999999999997</v>
      </c>
      <c r="I77" s="24">
        <v>279.2</v>
      </c>
      <c r="J77" s="24">
        <v>285.97000000000003</v>
      </c>
      <c r="K77" s="24">
        <v>279.27</v>
      </c>
      <c r="L77" s="24">
        <v>284.8</v>
      </c>
      <c r="M77" s="26">
        <v>1.1000000000000001</v>
      </c>
      <c r="O77" s="23" t="s">
        <v>182</v>
      </c>
      <c r="P77" s="24">
        <v>285.29000000000002</v>
      </c>
      <c r="Q77" s="25">
        <v>290.56</v>
      </c>
      <c r="R77" s="24">
        <v>282.5</v>
      </c>
      <c r="S77" s="24">
        <v>280.64999999999998</v>
      </c>
      <c r="T77" s="25">
        <v>273.61</v>
      </c>
      <c r="U77" s="24">
        <v>284.8</v>
      </c>
      <c r="V77" s="26">
        <v>1.1000000000000001</v>
      </c>
    </row>
    <row r="78" spans="4:22" x14ac:dyDescent="0.25">
      <c r="D78" s="23" t="s">
        <v>183</v>
      </c>
      <c r="E78" s="25">
        <v>418.72</v>
      </c>
      <c r="F78" s="25">
        <v>475.64</v>
      </c>
      <c r="G78" s="24">
        <v>467.02</v>
      </c>
      <c r="H78" s="24">
        <v>462.31</v>
      </c>
      <c r="I78" s="24">
        <v>466.76</v>
      </c>
      <c r="J78" s="24">
        <v>468.31</v>
      </c>
      <c r="K78" s="24">
        <v>456.72</v>
      </c>
      <c r="L78" s="24">
        <v>465.1</v>
      </c>
      <c r="M78" s="26">
        <v>1.1000000000000001</v>
      </c>
      <c r="O78" s="23" t="s">
        <v>183</v>
      </c>
      <c r="P78" s="25">
        <v>467.4</v>
      </c>
      <c r="Q78" s="24">
        <v>449.02</v>
      </c>
      <c r="R78" s="24">
        <v>449.58</v>
      </c>
      <c r="S78" s="25">
        <v>448.68</v>
      </c>
      <c r="T78" s="24">
        <v>456.32</v>
      </c>
      <c r="U78" s="24">
        <v>465.1</v>
      </c>
      <c r="V78" s="26">
        <v>1.04</v>
      </c>
    </row>
    <row r="79" spans="4:22" x14ac:dyDescent="0.25">
      <c r="D79" s="23" t="s">
        <v>184</v>
      </c>
      <c r="E79" s="25">
        <v>723.9</v>
      </c>
      <c r="F79" s="24">
        <v>847.68</v>
      </c>
      <c r="G79" s="24">
        <v>1124.0899999999999</v>
      </c>
      <c r="H79" s="25">
        <v>1221.05</v>
      </c>
      <c r="I79" s="24">
        <v>1064.73</v>
      </c>
      <c r="J79" s="24">
        <v>1072.58</v>
      </c>
      <c r="K79" s="24">
        <v>1104.01</v>
      </c>
      <c r="L79" s="24">
        <v>1112.71</v>
      </c>
      <c r="M79" s="26">
        <v>1.7</v>
      </c>
      <c r="O79" s="23" t="s">
        <v>184</v>
      </c>
      <c r="P79" s="24">
        <v>1119.75</v>
      </c>
      <c r="Q79" s="25">
        <v>1127.49</v>
      </c>
      <c r="R79" s="24">
        <v>921.45</v>
      </c>
      <c r="S79" s="24">
        <v>969.56</v>
      </c>
      <c r="T79" s="25">
        <v>907.66</v>
      </c>
      <c r="U79" s="24">
        <v>1112.71</v>
      </c>
      <c r="V79" s="26">
        <v>1.2</v>
      </c>
    </row>
    <row r="80" spans="4:22" ht="16.5" thickBot="1" x14ac:dyDescent="0.3">
      <c r="D80" s="27" t="s">
        <v>1</v>
      </c>
      <c r="E80" s="28">
        <v>232.81</v>
      </c>
      <c r="F80" s="29">
        <v>276.82</v>
      </c>
      <c r="G80" s="29">
        <v>479.81</v>
      </c>
      <c r="H80" s="29">
        <v>436.65</v>
      </c>
      <c r="I80" s="29">
        <v>374.88</v>
      </c>
      <c r="J80" s="28">
        <v>522.22</v>
      </c>
      <c r="K80" s="29">
        <v>432.78</v>
      </c>
      <c r="L80" s="29">
        <v>425.01</v>
      </c>
      <c r="M80" s="30">
        <v>2.2000000000000002</v>
      </c>
      <c r="O80" s="23" t="s">
        <v>1</v>
      </c>
      <c r="P80" s="25">
        <v>495.46</v>
      </c>
      <c r="Q80" s="24">
        <v>236.42</v>
      </c>
      <c r="R80" s="24">
        <v>202.02</v>
      </c>
      <c r="S80" s="24">
        <v>241.26</v>
      </c>
      <c r="T80" s="25">
        <v>181.98</v>
      </c>
      <c r="U80" s="24">
        <v>425.01</v>
      </c>
      <c r="V80" s="26">
        <v>2.7</v>
      </c>
    </row>
    <row r="81" spans="4:24" ht="16.5" thickBot="1" x14ac:dyDescent="0.3">
      <c r="D81" s="30" t="s">
        <v>185</v>
      </c>
      <c r="E81" s="30">
        <v>8.8000000000000007</v>
      </c>
      <c r="F81" s="30">
        <v>9.4</v>
      </c>
      <c r="G81" s="30">
        <v>13</v>
      </c>
      <c r="H81" s="31">
        <v>14.9</v>
      </c>
      <c r="I81" s="30">
        <v>12.3</v>
      </c>
      <c r="J81" s="30">
        <v>12.2</v>
      </c>
      <c r="K81" s="30">
        <v>13.3</v>
      </c>
      <c r="L81" s="30">
        <v>13</v>
      </c>
      <c r="M81" s="27"/>
      <c r="O81" s="33" t="s">
        <v>185</v>
      </c>
      <c r="P81" s="33">
        <v>12</v>
      </c>
      <c r="Q81" s="34">
        <v>15.2</v>
      </c>
      <c r="R81" s="33">
        <v>11.4</v>
      </c>
      <c r="S81" s="33">
        <v>11.8</v>
      </c>
      <c r="T81" s="33">
        <v>11</v>
      </c>
      <c r="U81" s="33">
        <v>13</v>
      </c>
      <c r="V81" s="22"/>
    </row>
    <row r="83" spans="4:24" s="51" customFormat="1" x14ac:dyDescent="0.25">
      <c r="D83" s="229" t="s">
        <v>238</v>
      </c>
      <c r="E83" s="229"/>
      <c r="F83" s="229"/>
      <c r="G83" s="229"/>
      <c r="H83" s="229"/>
      <c r="I83" s="229"/>
      <c r="J83" s="229"/>
      <c r="K83" s="229"/>
      <c r="L83" s="229"/>
      <c r="M83" s="229"/>
      <c r="N83" s="65"/>
      <c r="O83" s="229" t="s">
        <v>239</v>
      </c>
      <c r="P83" s="229"/>
      <c r="Q83" s="229"/>
      <c r="R83" s="229"/>
      <c r="S83" s="229"/>
      <c r="T83" s="229"/>
      <c r="U83" s="229"/>
      <c r="V83" s="229"/>
      <c r="W83" s="65"/>
      <c r="X83" s="65"/>
    </row>
    <row r="84" spans="4:24" ht="300" customHeight="1" x14ac:dyDescent="0.25">
      <c r="D84" s="228" t="s">
        <v>191</v>
      </c>
      <c r="E84" s="228"/>
      <c r="F84" s="228"/>
      <c r="G84" s="228"/>
      <c r="H84" s="228"/>
      <c r="I84" s="228"/>
      <c r="J84" s="228"/>
      <c r="K84" s="228"/>
      <c r="L84" s="228"/>
      <c r="M84" s="228"/>
      <c r="N84" s="66"/>
      <c r="O84" s="230" t="s">
        <v>192</v>
      </c>
      <c r="P84" s="231"/>
      <c r="Q84" s="231"/>
      <c r="R84" s="231"/>
      <c r="S84" s="231"/>
      <c r="T84" s="231"/>
      <c r="U84" s="231"/>
      <c r="V84" s="232"/>
    </row>
    <row r="86" spans="4:24" ht="101.45" customHeight="1" x14ac:dyDescent="0.25">
      <c r="D86" s="223" t="s">
        <v>193</v>
      </c>
      <c r="E86" s="223"/>
      <c r="F86" s="223"/>
      <c r="G86" s="223"/>
      <c r="H86" s="223"/>
      <c r="I86" s="223"/>
      <c r="J86" s="223"/>
      <c r="K86" s="223"/>
      <c r="L86" s="223"/>
      <c r="M86" s="223"/>
      <c r="N86" s="223"/>
      <c r="O86" s="223"/>
      <c r="P86" s="223"/>
      <c r="Q86" s="223"/>
      <c r="R86" s="223"/>
      <c r="S86" s="223"/>
      <c r="T86" s="223"/>
      <c r="U86" s="223"/>
      <c r="V86" s="223"/>
    </row>
    <row r="87" spans="4:24" ht="50.25" customHeight="1" x14ac:dyDescent="0.25">
      <c r="D87" s="224" t="s">
        <v>194</v>
      </c>
      <c r="E87" s="224"/>
      <c r="F87" s="224"/>
      <c r="G87" s="224"/>
      <c r="H87" s="224"/>
      <c r="I87" s="224"/>
      <c r="J87" s="224"/>
      <c r="K87" s="224"/>
      <c r="L87" s="224"/>
      <c r="M87" s="224"/>
      <c r="N87" s="224"/>
      <c r="O87" s="224"/>
      <c r="P87" s="224"/>
      <c r="Q87" s="224"/>
      <c r="R87" s="224"/>
      <c r="S87" s="224"/>
      <c r="T87" s="224"/>
      <c r="U87" s="224"/>
      <c r="V87" s="224"/>
    </row>
    <row r="91" spans="4:24" x14ac:dyDescent="0.25">
      <c r="D91" s="225" t="s">
        <v>195</v>
      </c>
      <c r="E91" s="226"/>
      <c r="F91" s="226"/>
      <c r="G91" s="226"/>
      <c r="H91" s="226"/>
      <c r="I91" s="226"/>
      <c r="J91" s="226"/>
      <c r="K91" s="226"/>
      <c r="L91" s="226"/>
      <c r="M91" s="227"/>
    </row>
    <row r="92" spans="4:24" ht="16.5" thickBot="1" x14ac:dyDescent="0.3">
      <c r="D92" s="37" t="s">
        <v>196</v>
      </c>
      <c r="E92" s="27" t="s">
        <v>197</v>
      </c>
      <c r="F92" s="27" t="s">
        <v>198</v>
      </c>
      <c r="G92" s="27" t="s">
        <v>199</v>
      </c>
      <c r="H92" s="27" t="s">
        <v>200</v>
      </c>
      <c r="I92" s="27" t="s">
        <v>177</v>
      </c>
      <c r="J92" s="27" t="s">
        <v>178</v>
      </c>
      <c r="K92" s="27" t="s">
        <v>97</v>
      </c>
      <c r="L92" s="218" t="s">
        <v>1</v>
      </c>
      <c r="M92" s="218"/>
    </row>
    <row r="93" spans="4:24" x14ac:dyDescent="0.25">
      <c r="D93" s="36" t="s">
        <v>201</v>
      </c>
      <c r="E93" s="23">
        <v>59.5</v>
      </c>
      <c r="F93" s="23">
        <v>70.099999999999994</v>
      </c>
      <c r="G93" s="23">
        <v>85.1</v>
      </c>
      <c r="H93" s="23">
        <v>81.099999999999994</v>
      </c>
      <c r="I93" s="23">
        <v>78.900000000000006</v>
      </c>
      <c r="J93" s="23">
        <v>85.8</v>
      </c>
      <c r="K93" s="23">
        <v>68.5</v>
      </c>
      <c r="L93" s="220">
        <v>80</v>
      </c>
      <c r="M93" s="220"/>
    </row>
    <row r="94" spans="4:24" x14ac:dyDescent="0.25">
      <c r="D94" s="36" t="s">
        <v>202</v>
      </c>
      <c r="E94" s="23">
        <v>40.6</v>
      </c>
      <c r="F94" s="23">
        <v>29.9</v>
      </c>
      <c r="G94" s="23">
        <v>15</v>
      </c>
      <c r="H94" s="23">
        <v>19</v>
      </c>
      <c r="I94" s="23">
        <v>21.1</v>
      </c>
      <c r="J94" s="23">
        <v>14.2</v>
      </c>
      <c r="K94" s="23">
        <v>31.5</v>
      </c>
      <c r="L94" s="221">
        <v>20</v>
      </c>
      <c r="M94" s="221"/>
    </row>
    <row r="95" spans="4:24" ht="16.5" thickBot="1" x14ac:dyDescent="0.3">
      <c r="D95" s="37" t="s">
        <v>203</v>
      </c>
      <c r="E95" s="27">
        <v>72</v>
      </c>
      <c r="F95" s="27">
        <v>292</v>
      </c>
      <c r="G95" s="27">
        <v>593</v>
      </c>
      <c r="H95" s="27">
        <v>867</v>
      </c>
      <c r="I95" s="27">
        <v>556</v>
      </c>
      <c r="J95" s="27">
        <v>428</v>
      </c>
      <c r="K95" s="27">
        <v>119</v>
      </c>
      <c r="L95" s="218">
        <v>2928</v>
      </c>
      <c r="M95" s="218"/>
    </row>
    <row r="96" spans="4:24" ht="16.5" thickBot="1" x14ac:dyDescent="0.3">
      <c r="D96" s="37" t="s">
        <v>204</v>
      </c>
      <c r="E96" s="27" t="s">
        <v>205</v>
      </c>
      <c r="F96" s="27" t="s">
        <v>206</v>
      </c>
      <c r="G96" s="27" t="s">
        <v>207</v>
      </c>
      <c r="H96" s="27" t="s">
        <v>208</v>
      </c>
      <c r="I96" s="37"/>
      <c r="J96" s="37"/>
      <c r="K96" s="37"/>
      <c r="L96" s="222" t="s">
        <v>1</v>
      </c>
      <c r="M96" s="222"/>
    </row>
    <row r="97" spans="4:13" x14ac:dyDescent="0.25">
      <c r="D97" s="36" t="s">
        <v>201</v>
      </c>
      <c r="E97" s="23">
        <v>85.1</v>
      </c>
      <c r="F97" s="23">
        <v>82.7</v>
      </c>
      <c r="G97" s="23">
        <v>76.599999999999994</v>
      </c>
      <c r="H97" s="23">
        <v>60.7</v>
      </c>
      <c r="I97" s="32"/>
      <c r="J97" s="32"/>
      <c r="K97" s="32"/>
      <c r="L97" s="220">
        <v>80</v>
      </c>
      <c r="M97" s="220"/>
    </row>
    <row r="98" spans="4:13" x14ac:dyDescent="0.25">
      <c r="D98" s="36" t="s">
        <v>202</v>
      </c>
      <c r="E98" s="23">
        <v>14.9</v>
      </c>
      <c r="F98" s="23">
        <v>17.3</v>
      </c>
      <c r="G98" s="23">
        <v>23.4</v>
      </c>
      <c r="H98" s="23">
        <v>39.299999999999997</v>
      </c>
      <c r="I98" s="32"/>
      <c r="J98" s="32"/>
      <c r="K98" s="32"/>
      <c r="L98" s="221">
        <v>20</v>
      </c>
      <c r="M98" s="221"/>
    </row>
    <row r="99" spans="4:13" ht="16.5" thickBot="1" x14ac:dyDescent="0.3">
      <c r="D99" s="37" t="s">
        <v>203</v>
      </c>
      <c r="E99" s="27">
        <v>294</v>
      </c>
      <c r="F99" s="27">
        <v>1682</v>
      </c>
      <c r="G99" s="27">
        <v>774</v>
      </c>
      <c r="H99" s="27">
        <v>178</v>
      </c>
      <c r="I99" s="37"/>
      <c r="J99" s="37"/>
      <c r="K99" s="37"/>
      <c r="L99" s="218">
        <v>2928</v>
      </c>
      <c r="M99" s="218"/>
    </row>
    <row r="100" spans="4:13" ht="16.5" thickBot="1" x14ac:dyDescent="0.3">
      <c r="D100" s="37" t="s">
        <v>209</v>
      </c>
      <c r="E100" s="27" t="s">
        <v>186</v>
      </c>
      <c r="F100" s="27" t="s">
        <v>187</v>
      </c>
      <c r="G100" s="27" t="s">
        <v>188</v>
      </c>
      <c r="H100" s="27" t="s">
        <v>189</v>
      </c>
      <c r="I100" s="27" t="s">
        <v>190</v>
      </c>
      <c r="J100" s="27"/>
      <c r="K100" s="27"/>
      <c r="L100" s="222" t="s">
        <v>1</v>
      </c>
      <c r="M100" s="222"/>
    </row>
    <row r="101" spans="4:13" x14ac:dyDescent="0.25">
      <c r="D101" s="36" t="s">
        <v>201</v>
      </c>
      <c r="E101" s="23">
        <v>88.6</v>
      </c>
      <c r="F101" s="23">
        <v>54.8</v>
      </c>
      <c r="G101" s="23">
        <v>48.6</v>
      </c>
      <c r="H101" s="23">
        <v>64.5</v>
      </c>
      <c r="I101" s="23">
        <v>47.3</v>
      </c>
      <c r="J101" s="32"/>
      <c r="K101" s="32"/>
      <c r="L101" s="220">
        <v>80</v>
      </c>
      <c r="M101" s="220"/>
    </row>
    <row r="102" spans="4:13" x14ac:dyDescent="0.25">
      <c r="D102" s="36" t="s">
        <v>202</v>
      </c>
      <c r="E102" s="23">
        <v>11.4</v>
      </c>
      <c r="F102" s="23">
        <v>45.2</v>
      </c>
      <c r="G102" s="23">
        <v>51.4</v>
      </c>
      <c r="H102" s="23">
        <v>35.5</v>
      </c>
      <c r="I102" s="23">
        <v>52.7</v>
      </c>
      <c r="J102" s="32"/>
      <c r="K102" s="32"/>
      <c r="L102" s="221">
        <v>20</v>
      </c>
      <c r="M102" s="221"/>
    </row>
    <row r="103" spans="4:13" ht="16.5" thickBot="1" x14ac:dyDescent="0.3">
      <c r="D103" s="37" t="s">
        <v>203</v>
      </c>
      <c r="E103" s="27">
        <v>2178</v>
      </c>
      <c r="F103" s="27">
        <v>237</v>
      </c>
      <c r="G103" s="27">
        <v>118</v>
      </c>
      <c r="H103" s="27">
        <v>231</v>
      </c>
      <c r="I103" s="27">
        <v>165</v>
      </c>
      <c r="J103" s="27"/>
      <c r="K103" s="27"/>
      <c r="L103" s="218">
        <v>2928</v>
      </c>
      <c r="M103" s="218"/>
    </row>
    <row r="104" spans="4:13" ht="16.5" thickBot="1" x14ac:dyDescent="0.3">
      <c r="D104" s="37" t="s">
        <v>210</v>
      </c>
      <c r="E104" s="27" t="s">
        <v>211</v>
      </c>
      <c r="F104" s="27" t="s">
        <v>212</v>
      </c>
      <c r="G104" s="27"/>
      <c r="H104" s="27"/>
      <c r="I104" s="27"/>
      <c r="J104" s="27"/>
      <c r="K104" s="27"/>
      <c r="L104" s="222" t="s">
        <v>1</v>
      </c>
      <c r="M104" s="222"/>
    </row>
    <row r="105" spans="4:13" x14ac:dyDescent="0.25">
      <c r="D105" s="36" t="s">
        <v>201</v>
      </c>
      <c r="E105" s="23">
        <v>80.599999999999994</v>
      </c>
      <c r="F105" s="23">
        <v>79.7</v>
      </c>
      <c r="G105" s="32"/>
      <c r="H105" s="32"/>
      <c r="I105" s="32"/>
      <c r="J105" s="32"/>
      <c r="K105" s="32"/>
      <c r="L105" s="220">
        <v>80</v>
      </c>
      <c r="M105" s="220"/>
    </row>
    <row r="106" spans="4:13" x14ac:dyDescent="0.25">
      <c r="D106" s="36" t="s">
        <v>202</v>
      </c>
      <c r="E106" s="23">
        <v>19.399999999999999</v>
      </c>
      <c r="F106" s="23">
        <v>20.3</v>
      </c>
      <c r="G106" s="32"/>
      <c r="H106" s="32"/>
      <c r="I106" s="32"/>
      <c r="J106" s="32"/>
      <c r="K106" s="32"/>
      <c r="L106" s="221">
        <v>20</v>
      </c>
      <c r="M106" s="221"/>
    </row>
    <row r="107" spans="4:13" ht="16.5" thickBot="1" x14ac:dyDescent="0.3">
      <c r="D107" s="37" t="s">
        <v>203</v>
      </c>
      <c r="E107" s="27">
        <v>936</v>
      </c>
      <c r="F107" s="27">
        <v>1992</v>
      </c>
      <c r="G107" s="27"/>
      <c r="H107" s="27"/>
      <c r="I107" s="27"/>
      <c r="J107" s="27"/>
      <c r="K107" s="27"/>
      <c r="L107" s="218">
        <v>2928</v>
      </c>
      <c r="M107" s="218"/>
    </row>
    <row r="109" spans="4:13" ht="166.9" customHeight="1" x14ac:dyDescent="0.25">
      <c r="D109" s="219" t="s">
        <v>213</v>
      </c>
      <c r="E109" s="219"/>
      <c r="F109" s="219"/>
      <c r="G109" s="219"/>
      <c r="H109" s="219"/>
      <c r="I109" s="219"/>
      <c r="J109" s="219"/>
      <c r="K109" s="219"/>
      <c r="L109" s="219"/>
      <c r="M109" s="219"/>
    </row>
    <row r="111" spans="4:13" x14ac:dyDescent="0.25">
      <c r="D111" s="67" t="s">
        <v>236</v>
      </c>
      <c r="E111" s="67"/>
      <c r="F111" s="67"/>
      <c r="G111" s="67"/>
    </row>
  </sheetData>
  <mergeCells count="42">
    <mergeCell ref="D28:M28"/>
    <mergeCell ref="D27:M27"/>
    <mergeCell ref="D2:L2"/>
    <mergeCell ref="D3:L3"/>
    <mergeCell ref="D26:G26"/>
    <mergeCell ref="D46:E46"/>
    <mergeCell ref="N46:O46"/>
    <mergeCell ref="O73:V73"/>
    <mergeCell ref="D47:L47"/>
    <mergeCell ref="N31:V31"/>
    <mergeCell ref="N32:R32"/>
    <mergeCell ref="N47:T47"/>
    <mergeCell ref="D68:J68"/>
    <mergeCell ref="D67:J67"/>
    <mergeCell ref="D52:J52"/>
    <mergeCell ref="D71:V71"/>
    <mergeCell ref="D31:L31"/>
    <mergeCell ref="D84:M84"/>
    <mergeCell ref="D83:M83"/>
    <mergeCell ref="O84:V84"/>
    <mergeCell ref="O83:V83"/>
    <mergeCell ref="D73:M73"/>
    <mergeCell ref="L100:M100"/>
    <mergeCell ref="D86:V86"/>
    <mergeCell ref="D87:V87"/>
    <mergeCell ref="L92:M92"/>
    <mergeCell ref="L93:M93"/>
    <mergeCell ref="L94:M94"/>
    <mergeCell ref="L95:M95"/>
    <mergeCell ref="L96:M96"/>
    <mergeCell ref="L97:M97"/>
    <mergeCell ref="L98:M98"/>
    <mergeCell ref="L99:M99"/>
    <mergeCell ref="D91:M91"/>
    <mergeCell ref="L107:M107"/>
    <mergeCell ref="D109:M109"/>
    <mergeCell ref="L101:M101"/>
    <mergeCell ref="L102:M102"/>
    <mergeCell ref="L103:M103"/>
    <mergeCell ref="L104:M104"/>
    <mergeCell ref="L105:M105"/>
    <mergeCell ref="L106:M10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D3:L23"/>
  <sheetViews>
    <sheetView topLeftCell="A3" zoomScale="80" zoomScaleNormal="80" workbookViewId="0">
      <selection activeCell="L9" sqref="L9"/>
    </sheetView>
  </sheetViews>
  <sheetFormatPr defaultRowHeight="15.75" x14ac:dyDescent="0.25"/>
  <cols>
    <col min="4" max="4" width="20" customWidth="1"/>
    <col min="5" max="5" width="17.125" customWidth="1"/>
  </cols>
  <sheetData>
    <row r="3" spans="4:11" ht="35.25" customHeight="1" x14ac:dyDescent="0.25">
      <c r="D3" s="249" t="s">
        <v>5</v>
      </c>
      <c r="E3" s="250"/>
      <c r="F3" s="250"/>
      <c r="G3" s="250"/>
      <c r="H3" s="250"/>
      <c r="I3" s="250"/>
      <c r="J3" s="250"/>
      <c r="K3" s="251"/>
    </row>
    <row r="4" spans="4:11" x14ac:dyDescent="0.25">
      <c r="D4" s="236" t="s">
        <v>26</v>
      </c>
      <c r="E4" s="236"/>
      <c r="F4" s="236"/>
      <c r="G4" s="236"/>
      <c r="H4" s="236"/>
      <c r="I4" s="236"/>
      <c r="J4" s="236"/>
      <c r="K4" s="236"/>
    </row>
    <row r="5" spans="4:11" x14ac:dyDescent="0.25">
      <c r="D5" s="236"/>
      <c r="E5" s="236"/>
      <c r="F5" s="236"/>
      <c r="G5" s="236"/>
      <c r="H5" s="236"/>
      <c r="I5" s="236"/>
      <c r="J5" s="236"/>
      <c r="K5" s="236"/>
    </row>
    <row r="6" spans="4:11" x14ac:dyDescent="0.25">
      <c r="D6" s="236"/>
      <c r="E6" s="236"/>
      <c r="F6" s="236"/>
      <c r="G6" s="236"/>
      <c r="H6" s="236"/>
      <c r="I6" s="236"/>
      <c r="J6" s="236"/>
      <c r="K6" s="236"/>
    </row>
    <row r="8" spans="4:11" x14ac:dyDescent="0.25">
      <c r="D8" s="254" t="s">
        <v>145</v>
      </c>
      <c r="E8" s="255"/>
      <c r="F8" s="255"/>
      <c r="G8" s="255"/>
      <c r="H8" s="255"/>
      <c r="I8" s="256"/>
      <c r="J8" s="50"/>
      <c r="K8" s="50"/>
    </row>
    <row r="9" spans="4:11" ht="35.25" customHeight="1" x14ac:dyDescent="0.25">
      <c r="D9" s="54" t="s">
        <v>146</v>
      </c>
      <c r="E9" s="54" t="s">
        <v>147</v>
      </c>
      <c r="F9" s="55" t="s">
        <v>148</v>
      </c>
      <c r="G9" s="55" t="s">
        <v>149</v>
      </c>
      <c r="H9" s="55" t="s">
        <v>150</v>
      </c>
      <c r="I9" s="55" t="s">
        <v>151</v>
      </c>
      <c r="J9" s="50"/>
      <c r="K9" s="50"/>
    </row>
    <row r="10" spans="4:11" x14ac:dyDescent="0.25">
      <c r="D10" s="56" t="s">
        <v>152</v>
      </c>
      <c r="E10" s="54" t="s">
        <v>153</v>
      </c>
      <c r="F10" s="55">
        <v>10.9</v>
      </c>
      <c r="G10" s="55">
        <v>10.4</v>
      </c>
      <c r="H10" s="55">
        <v>10.3</v>
      </c>
      <c r="I10" s="55">
        <v>16.100000000000001</v>
      </c>
      <c r="J10" s="50"/>
      <c r="K10" s="50"/>
    </row>
    <row r="11" spans="4:11" x14ac:dyDescent="0.25">
      <c r="D11" s="56" t="s">
        <v>154</v>
      </c>
      <c r="E11" s="54" t="s">
        <v>155</v>
      </c>
      <c r="F11" s="55">
        <v>24</v>
      </c>
      <c r="G11" s="55">
        <v>22.4</v>
      </c>
      <c r="H11" s="55">
        <v>24.8</v>
      </c>
      <c r="I11" s="55">
        <v>35.200000000000003</v>
      </c>
      <c r="J11" s="50"/>
      <c r="K11" s="50"/>
    </row>
    <row r="12" spans="4:11" x14ac:dyDescent="0.25">
      <c r="D12" s="56" t="s">
        <v>156</v>
      </c>
      <c r="E12" s="54" t="s">
        <v>157</v>
      </c>
      <c r="F12" s="55">
        <v>47</v>
      </c>
      <c r="G12" s="55">
        <v>42.5</v>
      </c>
      <c r="H12" s="55">
        <v>54.9</v>
      </c>
      <c r="I12" s="55">
        <v>65.3</v>
      </c>
      <c r="J12" s="50"/>
      <c r="K12" s="50"/>
    </row>
    <row r="13" spans="4:11" x14ac:dyDescent="0.25">
      <c r="D13" s="56" t="s">
        <v>158</v>
      </c>
      <c r="E13" s="54" t="s">
        <v>159</v>
      </c>
      <c r="F13" s="55">
        <v>58.8</v>
      </c>
      <c r="G13" s="55">
        <v>54.5</v>
      </c>
      <c r="H13" s="55">
        <v>67.5</v>
      </c>
      <c r="I13" s="55">
        <v>74.7</v>
      </c>
      <c r="J13" s="50"/>
      <c r="K13" s="50"/>
    </row>
    <row r="14" spans="4:11" ht="30" x14ac:dyDescent="0.25">
      <c r="D14" s="53" t="s">
        <v>160</v>
      </c>
      <c r="E14" s="50"/>
      <c r="F14" s="50"/>
      <c r="G14" s="50"/>
      <c r="H14" s="50"/>
      <c r="I14" s="50"/>
      <c r="J14" s="50"/>
      <c r="K14" s="50"/>
    </row>
    <row r="15" spans="4:11" x14ac:dyDescent="0.25">
      <c r="D15" s="50"/>
      <c r="E15" s="50"/>
      <c r="F15" s="50"/>
      <c r="G15" s="50"/>
      <c r="H15" s="50"/>
      <c r="I15" s="50"/>
      <c r="J15" s="50"/>
      <c r="K15" s="50"/>
    </row>
    <row r="16" spans="4:11" x14ac:dyDescent="0.25">
      <c r="D16" s="252" t="s">
        <v>237</v>
      </c>
      <c r="E16" s="253"/>
      <c r="F16" s="253"/>
      <c r="G16" s="253"/>
      <c r="H16" s="253"/>
      <c r="I16" s="253"/>
      <c r="J16" s="253"/>
      <c r="K16" s="253"/>
    </row>
    <row r="17" spans="4:12" ht="222.75" customHeight="1" x14ac:dyDescent="0.25">
      <c r="D17" s="236" t="s">
        <v>161</v>
      </c>
      <c r="E17" s="236"/>
      <c r="F17" s="236"/>
      <c r="G17" s="236"/>
      <c r="H17" s="236"/>
      <c r="I17" s="236"/>
      <c r="J17" s="236"/>
      <c r="K17" s="236"/>
      <c r="L17" s="20"/>
    </row>
    <row r="18" spans="4:12" x14ac:dyDescent="0.25">
      <c r="D18" s="20"/>
      <c r="E18" s="20"/>
      <c r="F18" s="20"/>
      <c r="G18" s="20"/>
      <c r="H18" s="20"/>
      <c r="I18" s="20"/>
      <c r="J18" s="20"/>
      <c r="K18" s="20"/>
      <c r="L18" s="20"/>
    </row>
    <row r="19" spans="4:12" x14ac:dyDescent="0.25">
      <c r="D19" s="20"/>
      <c r="E19" s="20"/>
      <c r="F19" s="20"/>
      <c r="G19" s="20"/>
      <c r="H19" s="20"/>
      <c r="I19" s="20"/>
      <c r="J19" s="20"/>
      <c r="K19" s="20"/>
      <c r="L19" s="20"/>
    </row>
    <row r="20" spans="4:12" x14ac:dyDescent="0.25">
      <c r="D20" s="20"/>
      <c r="E20" s="20"/>
      <c r="F20" s="20"/>
      <c r="G20" s="20"/>
      <c r="H20" s="20"/>
      <c r="I20" s="20"/>
      <c r="J20" s="20"/>
      <c r="K20" s="20"/>
      <c r="L20" s="20"/>
    </row>
    <row r="21" spans="4:12" x14ac:dyDescent="0.25">
      <c r="D21" s="20"/>
      <c r="E21" s="20"/>
      <c r="F21" s="20"/>
      <c r="G21" s="20"/>
      <c r="H21" s="20"/>
      <c r="I21" s="20"/>
      <c r="J21" s="20"/>
      <c r="K21" s="20"/>
      <c r="L21" s="20"/>
    </row>
    <row r="22" spans="4:12" ht="30.75" customHeight="1" x14ac:dyDescent="0.25">
      <c r="D22" s="20"/>
      <c r="E22" s="20"/>
      <c r="F22" s="20"/>
      <c r="G22" s="20"/>
      <c r="H22" s="20"/>
      <c r="I22" s="20"/>
      <c r="J22" s="20"/>
      <c r="K22" s="20"/>
      <c r="L22" s="20"/>
    </row>
    <row r="23" spans="4:12" ht="32.25" customHeight="1" x14ac:dyDescent="0.25">
      <c r="D23" s="20"/>
      <c r="E23" s="20"/>
      <c r="F23" s="20"/>
      <c r="G23" s="20"/>
      <c r="H23" s="20"/>
      <c r="I23" s="20"/>
      <c r="J23" s="20"/>
      <c r="K23" s="20"/>
      <c r="L23" s="20"/>
    </row>
  </sheetData>
  <mergeCells count="5">
    <mergeCell ref="D3:K3"/>
    <mergeCell ref="D4:K6"/>
    <mergeCell ref="D17:K17"/>
    <mergeCell ref="D16:K16"/>
    <mergeCell ref="D8:I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C2:AA41"/>
  <sheetViews>
    <sheetView zoomScale="80" zoomScaleNormal="80" workbookViewId="0">
      <selection activeCell="C44" sqref="C44"/>
    </sheetView>
  </sheetViews>
  <sheetFormatPr defaultRowHeight="15.75" x14ac:dyDescent="0.25"/>
  <cols>
    <col min="3" max="3" width="17.125" style="18" customWidth="1"/>
    <col min="13" max="13" width="13.625" customWidth="1"/>
    <col min="16" max="16" width="15.5" customWidth="1"/>
  </cols>
  <sheetData>
    <row r="2" spans="3:27" ht="51" customHeight="1" x14ac:dyDescent="0.25">
      <c r="C2" s="271" t="s">
        <v>7</v>
      </c>
      <c r="D2" s="271"/>
      <c r="E2" s="271"/>
      <c r="F2" s="271"/>
      <c r="G2" s="271"/>
      <c r="H2" s="271"/>
      <c r="I2" s="271"/>
      <c r="J2" s="271"/>
      <c r="K2" s="271"/>
      <c r="L2" s="271"/>
      <c r="M2" s="271"/>
      <c r="N2" s="271"/>
    </row>
    <row r="3" spans="3:27" ht="78" customHeight="1" x14ac:dyDescent="0.25">
      <c r="C3" s="236" t="s">
        <v>27</v>
      </c>
      <c r="D3" s="236"/>
      <c r="E3" s="236"/>
      <c r="F3" s="236"/>
      <c r="G3" s="236"/>
      <c r="H3" s="236"/>
      <c r="I3" s="236"/>
      <c r="J3" s="236"/>
      <c r="K3" s="236"/>
      <c r="L3" s="236"/>
      <c r="M3" s="236"/>
      <c r="N3" s="236"/>
    </row>
    <row r="4" spans="3:27" x14ac:dyDescent="0.25">
      <c r="Q4" s="18"/>
      <c r="R4" s="18"/>
    </row>
    <row r="5" spans="3:27" x14ac:dyDescent="0.25">
      <c r="Q5" s="18"/>
      <c r="R5" s="18"/>
    </row>
    <row r="7" spans="3:27" x14ac:dyDescent="0.25">
      <c r="C7" s="258" t="s">
        <v>38</v>
      </c>
      <c r="D7" s="259"/>
      <c r="E7" s="259"/>
      <c r="F7" s="259"/>
      <c r="G7" s="259"/>
      <c r="H7" s="259"/>
      <c r="I7" s="259"/>
      <c r="J7" s="259"/>
      <c r="K7" s="259"/>
      <c r="L7" s="259"/>
      <c r="M7" s="259"/>
      <c r="N7" s="260"/>
      <c r="P7" s="258" t="s">
        <v>218</v>
      </c>
      <c r="Q7" s="259"/>
      <c r="R7" s="259"/>
      <c r="S7" s="259"/>
      <c r="T7" s="259"/>
      <c r="U7" s="259"/>
      <c r="V7" s="259"/>
      <c r="W7" s="259"/>
      <c r="X7" s="259"/>
      <c r="Y7" s="259"/>
      <c r="Z7" s="259"/>
      <c r="AA7" s="260"/>
    </row>
    <row r="8" spans="3:27" ht="45" customHeight="1" x14ac:dyDescent="0.25">
      <c r="C8" s="261" t="s">
        <v>39</v>
      </c>
      <c r="D8" s="262"/>
      <c r="E8" s="262"/>
      <c r="F8" s="262"/>
      <c r="G8" s="262"/>
      <c r="H8" s="262"/>
      <c r="I8" s="262"/>
      <c r="J8" s="262"/>
      <c r="K8" s="262"/>
      <c r="L8" s="262"/>
      <c r="M8" s="262"/>
      <c r="N8" s="263"/>
      <c r="P8" s="261" t="s">
        <v>219</v>
      </c>
      <c r="Q8" s="262"/>
      <c r="R8" s="262"/>
      <c r="S8" s="262"/>
      <c r="T8" s="262"/>
      <c r="U8" s="262"/>
      <c r="V8" s="262"/>
      <c r="W8" s="262"/>
      <c r="X8" s="262"/>
      <c r="Y8" s="262"/>
      <c r="Z8" s="262"/>
      <c r="AA8" s="263"/>
    </row>
    <row r="9" spans="3:27" ht="37.5" customHeight="1" x14ac:dyDescent="0.25">
      <c r="C9" s="279"/>
      <c r="D9" s="266" t="s">
        <v>40</v>
      </c>
      <c r="E9" s="266"/>
      <c r="F9" s="266"/>
      <c r="G9" s="266"/>
      <c r="H9" s="266"/>
      <c r="I9" s="266"/>
      <c r="J9" s="266"/>
      <c r="K9" s="266"/>
      <c r="L9" s="266"/>
      <c r="M9" s="267" t="s">
        <v>41</v>
      </c>
      <c r="N9" s="269" t="s">
        <v>42</v>
      </c>
      <c r="P9" s="264"/>
      <c r="Q9" s="266" t="s">
        <v>220</v>
      </c>
      <c r="R9" s="266"/>
      <c r="S9" s="266"/>
      <c r="T9" s="266"/>
      <c r="U9" s="266"/>
      <c r="V9" s="266"/>
      <c r="W9" s="266"/>
      <c r="X9" s="266"/>
      <c r="Y9" s="266"/>
      <c r="Z9" s="267" t="s">
        <v>221</v>
      </c>
      <c r="AA9" s="269" t="s">
        <v>222</v>
      </c>
    </row>
    <row r="10" spans="3:27" ht="36.6" customHeight="1" x14ac:dyDescent="0.25">
      <c r="C10" s="280"/>
      <c r="D10" s="1" t="s">
        <v>43</v>
      </c>
      <c r="E10" s="1" t="s">
        <v>44</v>
      </c>
      <c r="F10" s="1" t="s">
        <v>45</v>
      </c>
      <c r="G10" s="1" t="s">
        <v>46</v>
      </c>
      <c r="H10" s="1" t="s">
        <v>47</v>
      </c>
      <c r="I10" s="1" t="s">
        <v>48</v>
      </c>
      <c r="J10" s="1" t="s">
        <v>49</v>
      </c>
      <c r="K10" s="1" t="s">
        <v>50</v>
      </c>
      <c r="L10" s="1" t="s">
        <v>51</v>
      </c>
      <c r="M10" s="268"/>
      <c r="N10" s="270"/>
      <c r="P10" s="265"/>
      <c r="Q10" s="1" t="s">
        <v>43</v>
      </c>
      <c r="R10" s="1" t="s">
        <v>44</v>
      </c>
      <c r="S10" s="1" t="s">
        <v>45</v>
      </c>
      <c r="T10" s="1" t="s">
        <v>46</v>
      </c>
      <c r="U10" s="1" t="s">
        <v>47</v>
      </c>
      <c r="V10" s="1" t="s">
        <v>48</v>
      </c>
      <c r="W10" s="1" t="s">
        <v>49</v>
      </c>
      <c r="X10" s="1" t="s">
        <v>50</v>
      </c>
      <c r="Y10" s="1" t="s">
        <v>51</v>
      </c>
      <c r="Z10" s="268"/>
      <c r="AA10" s="270"/>
    </row>
    <row r="11" spans="3:27" x14ac:dyDescent="0.25">
      <c r="C11" s="2"/>
      <c r="D11" s="3"/>
      <c r="E11" s="3"/>
      <c r="F11" s="3"/>
      <c r="G11" s="3"/>
      <c r="H11" s="3"/>
      <c r="I11" s="3"/>
      <c r="J11" s="3"/>
      <c r="K11" s="3"/>
      <c r="L11" s="3"/>
      <c r="M11" s="3"/>
      <c r="N11" s="4"/>
      <c r="P11" s="2"/>
      <c r="Q11" s="3"/>
      <c r="R11" s="3"/>
      <c r="S11" s="3"/>
      <c r="T11" s="3"/>
      <c r="U11" s="3"/>
      <c r="V11" s="3"/>
      <c r="W11" s="3"/>
      <c r="X11" s="3"/>
      <c r="Y11" s="3"/>
      <c r="Z11" s="3"/>
      <c r="AA11" s="4"/>
    </row>
    <row r="12" spans="3:27" x14ac:dyDescent="0.25">
      <c r="C12" s="58" t="s">
        <v>1</v>
      </c>
      <c r="D12" s="59">
        <v>7.3188293843237826</v>
      </c>
      <c r="E12" s="60">
        <v>2.4219364547286464</v>
      </c>
      <c r="F12" s="60">
        <v>1.317624635315128</v>
      </c>
      <c r="G12" s="60">
        <v>1.8473780594372446</v>
      </c>
      <c r="H12" s="60">
        <v>3.1267415853451697</v>
      </c>
      <c r="I12" s="60">
        <v>0.89494705993025703</v>
      </c>
      <c r="J12" s="60">
        <v>1.1063211653317395</v>
      </c>
      <c r="K12" s="60">
        <v>2.2952292497514146</v>
      </c>
      <c r="L12" s="61">
        <v>12.490889505524777</v>
      </c>
      <c r="M12" s="61">
        <v>87.509110494474896</v>
      </c>
      <c r="N12" s="62">
        <v>6999.5676267307153</v>
      </c>
      <c r="P12" s="5" t="s">
        <v>1</v>
      </c>
      <c r="Q12" s="39">
        <v>6.8011542188712708</v>
      </c>
      <c r="R12" s="40">
        <v>1.5681635274508579</v>
      </c>
      <c r="S12" s="40">
        <v>0.71475107584333997</v>
      </c>
      <c r="T12" s="40">
        <v>1.7307930063077883</v>
      </c>
      <c r="U12" s="40">
        <v>2.4894212669289093</v>
      </c>
      <c r="V12" s="40">
        <v>0.68229658058020493</v>
      </c>
      <c r="W12" s="40">
        <v>0.7128440728664851</v>
      </c>
      <c r="X12" s="40">
        <v>1.1652437349230562</v>
      </c>
      <c r="Y12" s="41">
        <v>10.8307236180133</v>
      </c>
      <c r="Z12" s="41">
        <v>89.169276381987018</v>
      </c>
      <c r="AA12" s="42">
        <v>2828.0000000000041</v>
      </c>
    </row>
    <row r="13" spans="3:27" x14ac:dyDescent="0.25">
      <c r="C13" s="10"/>
      <c r="D13" s="6"/>
      <c r="E13" s="7"/>
      <c r="F13" s="7"/>
      <c r="G13" s="7"/>
      <c r="H13" s="7"/>
      <c r="I13" s="7"/>
      <c r="J13" s="7"/>
      <c r="K13" s="7"/>
      <c r="L13" s="8"/>
      <c r="M13" s="8"/>
      <c r="N13" s="9"/>
      <c r="P13" s="10"/>
      <c r="Q13" s="39"/>
      <c r="R13" s="40"/>
      <c r="S13" s="40"/>
      <c r="T13" s="40"/>
      <c r="U13" s="40"/>
      <c r="V13" s="40"/>
      <c r="W13" s="40"/>
      <c r="X13" s="40"/>
      <c r="Y13" s="41"/>
      <c r="Z13" s="41"/>
      <c r="AA13" s="42"/>
    </row>
    <row r="14" spans="3:27" x14ac:dyDescent="0.25">
      <c r="C14" s="5" t="s">
        <v>52</v>
      </c>
      <c r="D14" s="6"/>
      <c r="E14" s="7"/>
      <c r="F14" s="7"/>
      <c r="G14" s="7"/>
      <c r="H14" s="7"/>
      <c r="I14" s="7"/>
      <c r="J14" s="7"/>
      <c r="K14" s="7"/>
      <c r="L14" s="8"/>
      <c r="M14" s="8"/>
      <c r="N14" s="9"/>
      <c r="P14" s="5" t="s">
        <v>52</v>
      </c>
      <c r="Q14" s="39"/>
      <c r="R14" s="40"/>
      <c r="S14" s="40"/>
      <c r="T14" s="40"/>
      <c r="U14" s="40"/>
      <c r="V14" s="40"/>
      <c r="W14" s="40"/>
      <c r="X14" s="40"/>
      <c r="Y14" s="41"/>
      <c r="Z14" s="41"/>
      <c r="AA14" s="42"/>
    </row>
    <row r="15" spans="3:27" x14ac:dyDescent="0.25">
      <c r="C15" s="17" t="s">
        <v>53</v>
      </c>
      <c r="D15" s="11">
        <v>8.0029733645521564</v>
      </c>
      <c r="E15" s="12">
        <v>2.6986993063839946</v>
      </c>
      <c r="F15" s="12">
        <v>1.4994531084817633</v>
      </c>
      <c r="G15" s="12">
        <v>2.0851261567199888</v>
      </c>
      <c r="H15" s="12">
        <v>3.3227524211893318</v>
      </c>
      <c r="I15" s="12">
        <v>1.0072396365748757</v>
      </c>
      <c r="J15" s="12">
        <v>1.1905488391400065</v>
      </c>
      <c r="K15" s="12">
        <v>2.4987735919574035</v>
      </c>
      <c r="L15" s="13">
        <v>13.732277554505252</v>
      </c>
      <c r="M15" s="13">
        <v>86.267722445494684</v>
      </c>
      <c r="N15" s="14">
        <v>5287.0786944805122</v>
      </c>
      <c r="P15" s="43" t="s">
        <v>53</v>
      </c>
      <c r="Q15" s="44">
        <v>7.7785711848526953</v>
      </c>
      <c r="R15" s="45">
        <v>1.9313376921385883</v>
      </c>
      <c r="S15" s="45">
        <v>0.91115360188227912</v>
      </c>
      <c r="T15" s="45">
        <v>2.056458586945328</v>
      </c>
      <c r="U15" s="45">
        <v>2.9816600635561397</v>
      </c>
      <c r="V15" s="45">
        <v>0.64885872972113656</v>
      </c>
      <c r="W15" s="45">
        <v>0.72341045569050288</v>
      </c>
      <c r="X15" s="45">
        <v>1.036502053705153</v>
      </c>
      <c r="Y15" s="46">
        <v>11.654510101952983</v>
      </c>
      <c r="Z15" s="46">
        <v>88.345489898046964</v>
      </c>
      <c r="AA15" s="47">
        <v>2121.7940836076623</v>
      </c>
    </row>
    <row r="16" spans="3:27" x14ac:dyDescent="0.25">
      <c r="C16" s="17" t="s">
        <v>54</v>
      </c>
      <c r="D16" s="11">
        <v>4.784490004193195</v>
      </c>
      <c r="E16" s="12">
        <v>1.3754982285939821</v>
      </c>
      <c r="F16" s="12">
        <v>0.53622016364808611</v>
      </c>
      <c r="G16" s="12">
        <v>0.66270938348575681</v>
      </c>
      <c r="H16" s="12">
        <v>2.013177804191101</v>
      </c>
      <c r="I16" s="12">
        <v>0.61342686212103703</v>
      </c>
      <c r="J16" s="12">
        <v>0.68274554153335409</v>
      </c>
      <c r="K16" s="12">
        <v>1.8037110960858824</v>
      </c>
      <c r="L16" s="13">
        <v>8.4944147888694719</v>
      </c>
      <c r="M16" s="13">
        <v>91.505585211130551</v>
      </c>
      <c r="N16" s="14">
        <v>1177.9076462074911</v>
      </c>
      <c r="P16" s="43" t="s">
        <v>223</v>
      </c>
      <c r="Q16" s="44">
        <v>3.7270184030209235</v>
      </c>
      <c r="R16" s="45">
        <v>0.44994510852221947</v>
      </c>
      <c r="S16" s="45">
        <v>0.1689958545799139</v>
      </c>
      <c r="T16" s="45">
        <v>1.0199003179124941</v>
      </c>
      <c r="U16" s="45">
        <v>0.86979385185372271</v>
      </c>
      <c r="V16" s="45">
        <v>0.71125954630495125</v>
      </c>
      <c r="W16" s="45">
        <v>0.65262655593383445</v>
      </c>
      <c r="X16" s="45">
        <v>1.8088378511739096</v>
      </c>
      <c r="Y16" s="46">
        <v>8.3995828616056389</v>
      </c>
      <c r="Z16" s="46">
        <v>91.600417138394278</v>
      </c>
      <c r="AA16" s="47">
        <v>520.93420262981795</v>
      </c>
    </row>
    <row r="17" spans="3:27" x14ac:dyDescent="0.25">
      <c r="C17" s="17" t="s">
        <v>55</v>
      </c>
      <c r="D17" s="11">
        <v>6.1367728021347432</v>
      </c>
      <c r="E17" s="12">
        <v>1.9904597184771362</v>
      </c>
      <c r="F17" s="12">
        <v>1.2410803460924018</v>
      </c>
      <c r="G17" s="12">
        <v>2.106342215952445</v>
      </c>
      <c r="H17" s="12">
        <v>3.6418186848830287</v>
      </c>
      <c r="I17" s="12">
        <v>0.40466634340000768</v>
      </c>
      <c r="J17" s="12">
        <v>1.2066139135848266</v>
      </c>
      <c r="K17" s="12">
        <v>1.365170572824596</v>
      </c>
      <c r="L17" s="13">
        <v>9.0193160943758599</v>
      </c>
      <c r="M17" s="13">
        <v>90.98068390562419</v>
      </c>
      <c r="N17" s="14">
        <v>534.58128604282263</v>
      </c>
      <c r="P17" s="43" t="s">
        <v>55</v>
      </c>
      <c r="Q17" s="44">
        <v>4.2510885016783035</v>
      </c>
      <c r="R17" s="45">
        <v>0.55309992327823632</v>
      </c>
      <c r="S17" s="45">
        <v>0</v>
      </c>
      <c r="T17" s="45">
        <v>0</v>
      </c>
      <c r="U17" s="45">
        <v>1.4060931846211733</v>
      </c>
      <c r="V17" s="45">
        <v>0.98380204804361737</v>
      </c>
      <c r="W17" s="45">
        <v>0.76114975010546215</v>
      </c>
      <c r="X17" s="45">
        <v>0.83002337676230575</v>
      </c>
      <c r="Y17" s="46">
        <v>8.2321568612108607</v>
      </c>
      <c r="Z17" s="46">
        <v>91.767843138789175</v>
      </c>
      <c r="AA17" s="47">
        <v>185.27171376251778</v>
      </c>
    </row>
    <row r="18" spans="3:27" x14ac:dyDescent="0.25">
      <c r="C18" s="15" t="s">
        <v>56</v>
      </c>
      <c r="D18" s="11"/>
      <c r="E18" s="12"/>
      <c r="F18" s="12"/>
      <c r="G18" s="12"/>
      <c r="H18" s="12"/>
      <c r="I18" s="12"/>
      <c r="J18" s="12"/>
      <c r="K18" s="12"/>
      <c r="L18" s="13"/>
      <c r="M18" s="13"/>
      <c r="N18" s="14"/>
      <c r="P18" s="15" t="s">
        <v>56</v>
      </c>
      <c r="Q18" s="44"/>
      <c r="R18" s="45"/>
      <c r="S18" s="45"/>
      <c r="T18" s="45"/>
      <c r="U18" s="45"/>
      <c r="V18" s="45"/>
      <c r="W18" s="45"/>
      <c r="X18" s="45"/>
      <c r="Y18" s="46"/>
      <c r="Z18" s="46"/>
      <c r="AA18" s="47"/>
    </row>
    <row r="19" spans="3:27" ht="15.75" customHeight="1" x14ac:dyDescent="0.25">
      <c r="C19" s="16" t="s">
        <v>57</v>
      </c>
      <c r="D19" s="11">
        <v>9.4170634148545336</v>
      </c>
      <c r="E19" s="12">
        <v>3.6703892981197139</v>
      </c>
      <c r="F19" s="12">
        <v>1.9423893538087562</v>
      </c>
      <c r="G19" s="12">
        <v>2.7226723586786497</v>
      </c>
      <c r="H19" s="12">
        <v>3.8310866745983883</v>
      </c>
      <c r="I19" s="12">
        <v>0.76984043660368484</v>
      </c>
      <c r="J19" s="12">
        <v>1.8910331827156737</v>
      </c>
      <c r="K19" s="12">
        <v>3.1223102536794087</v>
      </c>
      <c r="L19" s="13">
        <v>16.484170161581339</v>
      </c>
      <c r="M19" s="13">
        <v>83.51582983841854</v>
      </c>
      <c r="N19" s="14">
        <v>2584.9867616645529</v>
      </c>
      <c r="P19" s="16" t="s">
        <v>57</v>
      </c>
      <c r="Q19" s="44">
        <v>7.5214810588779075</v>
      </c>
      <c r="R19" s="45">
        <v>1.9459613537792875</v>
      </c>
      <c r="S19" s="45">
        <v>0.90090585829896108</v>
      </c>
      <c r="T19" s="45">
        <v>2.7714075054107301</v>
      </c>
      <c r="U19" s="45">
        <v>3.4344300378965085</v>
      </c>
      <c r="V19" s="45">
        <v>1.0019919665034174</v>
      </c>
      <c r="W19" s="45">
        <v>1.1615400739728727</v>
      </c>
      <c r="X19" s="45">
        <v>1.6722555750110375</v>
      </c>
      <c r="Y19" s="46">
        <v>12.62426385854382</v>
      </c>
      <c r="Z19" s="46">
        <v>87.375736141456173</v>
      </c>
      <c r="AA19" s="47">
        <v>1175.4948137096546</v>
      </c>
    </row>
    <row r="20" spans="3:27" ht="15.75" customHeight="1" x14ac:dyDescent="0.25">
      <c r="C20" s="16" t="s">
        <v>58</v>
      </c>
      <c r="D20" s="11">
        <v>7.0231961381315875</v>
      </c>
      <c r="E20" s="12">
        <v>1.8323180295896089</v>
      </c>
      <c r="F20" s="12">
        <v>0.96648359409892781</v>
      </c>
      <c r="G20" s="12">
        <v>1.5877311662426894</v>
      </c>
      <c r="H20" s="12">
        <v>2.7432520307897001</v>
      </c>
      <c r="I20" s="12">
        <v>1.113658339329916</v>
      </c>
      <c r="J20" s="12">
        <v>0.40329114206198402</v>
      </c>
      <c r="K20" s="12">
        <v>1.6772155908998838</v>
      </c>
      <c r="L20" s="13">
        <v>11.451656788703719</v>
      </c>
      <c r="M20" s="13">
        <v>88.548343211296384</v>
      </c>
      <c r="N20" s="14">
        <v>2131.3149755181898</v>
      </c>
      <c r="P20" s="16" t="s">
        <v>58</v>
      </c>
      <c r="Q20" s="44">
        <v>8.7801285467685641</v>
      </c>
      <c r="R20" s="45">
        <v>2.1265279137184594</v>
      </c>
      <c r="S20" s="45">
        <v>1.1440870131050138</v>
      </c>
      <c r="T20" s="45">
        <v>1.3923578149607692</v>
      </c>
      <c r="U20" s="45">
        <v>2.7510383664475375</v>
      </c>
      <c r="V20" s="45">
        <v>8.8750402648044208E-2</v>
      </c>
      <c r="W20" s="45">
        <v>0.22186818857900295</v>
      </c>
      <c r="X20" s="45">
        <v>0.2122995098273181</v>
      </c>
      <c r="Y20" s="46">
        <v>11.260981681513712</v>
      </c>
      <c r="Z20" s="46">
        <v>88.739018318486359</v>
      </c>
      <c r="AA20" s="47">
        <v>764.16404315946033</v>
      </c>
    </row>
    <row r="21" spans="3:27" ht="15.75" customHeight="1" x14ac:dyDescent="0.25">
      <c r="C21" s="16" t="s">
        <v>59</v>
      </c>
      <c r="D21" s="11">
        <v>4.0963707219775216</v>
      </c>
      <c r="E21" s="12">
        <v>0.85738542949148355</v>
      </c>
      <c r="F21" s="12">
        <v>0.23130262016455297</v>
      </c>
      <c r="G21" s="12">
        <v>0.63363745415763817</v>
      </c>
      <c r="H21" s="12">
        <v>2.5778693690892389</v>
      </c>
      <c r="I21" s="12">
        <v>2.0302893529972534</v>
      </c>
      <c r="J21" s="12">
        <v>0.26967460065031268</v>
      </c>
      <c r="K21" s="12">
        <v>3.3662799751637342</v>
      </c>
      <c r="L21" s="13">
        <v>9.3902211724646119</v>
      </c>
      <c r="M21" s="13">
        <v>90.60977882753545</v>
      </c>
      <c r="N21" s="14">
        <v>438.76804285786324</v>
      </c>
      <c r="P21" s="16" t="s">
        <v>59</v>
      </c>
      <c r="Q21" s="44">
        <v>4.9519868021167186</v>
      </c>
      <c r="R21" s="45">
        <v>1.1079205592928971</v>
      </c>
      <c r="S21" s="45">
        <v>0</v>
      </c>
      <c r="T21" s="45">
        <v>0</v>
      </c>
      <c r="U21" s="45">
        <v>1.4144042633037279</v>
      </c>
      <c r="V21" s="45">
        <v>0.37765617218280606</v>
      </c>
      <c r="W21" s="45">
        <v>0</v>
      </c>
      <c r="X21" s="45">
        <v>0.91756287482341214</v>
      </c>
      <c r="Y21" s="46">
        <v>7.3056534924345415</v>
      </c>
      <c r="Z21" s="46">
        <v>92.694346507565456</v>
      </c>
      <c r="AA21" s="47">
        <v>167.356079447567</v>
      </c>
    </row>
    <row r="22" spans="3:27" ht="15.75" customHeight="1" x14ac:dyDescent="0.25">
      <c r="C22" s="16" t="s">
        <v>60</v>
      </c>
      <c r="D22" s="11">
        <v>7.5876901716963294</v>
      </c>
      <c r="E22" s="12">
        <v>3.3756386705066692</v>
      </c>
      <c r="F22" s="12">
        <v>0.99804783033679012</v>
      </c>
      <c r="G22" s="12">
        <v>0.34542617247465301</v>
      </c>
      <c r="H22" s="12">
        <v>2.178635077368908</v>
      </c>
      <c r="I22" s="12">
        <v>0.3454261724746529</v>
      </c>
      <c r="J22" s="12">
        <v>2.6142096314551049</v>
      </c>
      <c r="K22" s="12">
        <v>2.0982798507178706</v>
      </c>
      <c r="L22" s="13">
        <v>13.444498406920498</v>
      </c>
      <c r="M22" s="13">
        <v>86.555501593079526</v>
      </c>
      <c r="N22" s="14">
        <v>45.531092258633123</v>
      </c>
      <c r="P22" s="16" t="s">
        <v>60</v>
      </c>
      <c r="Q22" s="44">
        <v>7.1536296985692074</v>
      </c>
      <c r="R22" s="45">
        <v>1.9837279002883301</v>
      </c>
      <c r="S22" s="45">
        <v>1.9837279002883301</v>
      </c>
      <c r="T22" s="45">
        <v>1.9837279002883301</v>
      </c>
      <c r="U22" s="45">
        <v>1.1997674159216609</v>
      </c>
      <c r="V22" s="45">
        <v>0</v>
      </c>
      <c r="W22" s="45">
        <v>0</v>
      </c>
      <c r="X22" s="45">
        <v>0.52029173391337136</v>
      </c>
      <c r="Y22" s="46">
        <v>8.4733344947111586</v>
      </c>
      <c r="Z22" s="46">
        <v>91.526665505288875</v>
      </c>
      <c r="AA22" s="47">
        <v>29.220538250999851</v>
      </c>
    </row>
    <row r="23" spans="3:27" ht="15.75" customHeight="1" x14ac:dyDescent="0.25">
      <c r="C23" s="16" t="s">
        <v>61</v>
      </c>
      <c r="D23" s="11">
        <v>5.9207485657737777</v>
      </c>
      <c r="E23" s="12">
        <v>2.7594202137148884</v>
      </c>
      <c r="F23" s="12">
        <v>1.0753986864449325</v>
      </c>
      <c r="G23" s="12">
        <v>0.69325895769810486</v>
      </c>
      <c r="H23" s="12">
        <v>3.5228973535447707</v>
      </c>
      <c r="I23" s="12">
        <v>0.60658514226238314</v>
      </c>
      <c r="J23" s="12">
        <v>1.0819344698306568</v>
      </c>
      <c r="K23" s="12">
        <v>1.9476959638840758</v>
      </c>
      <c r="L23" s="13">
        <v>11.248010946194396</v>
      </c>
      <c r="M23" s="13">
        <v>88.751989053805488</v>
      </c>
      <c r="N23" s="14">
        <v>273.91991440097263</v>
      </c>
      <c r="P23" s="16" t="s">
        <v>61</v>
      </c>
      <c r="Q23" s="44">
        <v>5.1028492321341838</v>
      </c>
      <c r="R23" s="45">
        <v>0</v>
      </c>
      <c r="S23" s="45">
        <v>0</v>
      </c>
      <c r="T23" s="45">
        <v>1.7601939921581291</v>
      </c>
      <c r="U23" s="45">
        <v>0</v>
      </c>
      <c r="V23" s="45">
        <v>1.7463852461606471</v>
      </c>
      <c r="W23" s="45">
        <v>1.8250392746470223</v>
      </c>
      <c r="X23" s="45">
        <v>3.0816788977738891</v>
      </c>
      <c r="Y23" s="46">
        <v>13.103041575254487</v>
      </c>
      <c r="Z23" s="46">
        <v>86.89695842474552</v>
      </c>
      <c r="AA23" s="47">
        <v>96.200053104170195</v>
      </c>
    </row>
    <row r="24" spans="3:27" ht="15.75" customHeight="1" x14ac:dyDescent="0.25">
      <c r="C24" s="16" t="s">
        <v>214</v>
      </c>
      <c r="D24" s="11">
        <v>4.2881366329795991</v>
      </c>
      <c r="E24" s="12">
        <v>1.4749923346436284</v>
      </c>
      <c r="F24" s="12">
        <v>1.925110410429657</v>
      </c>
      <c r="G24" s="12">
        <v>0.96606487731252055</v>
      </c>
      <c r="H24" s="12">
        <v>2.2263025365306244</v>
      </c>
      <c r="I24" s="12">
        <v>0.76555708657347221</v>
      </c>
      <c r="J24" s="12">
        <v>1.2696180697746724</v>
      </c>
      <c r="K24" s="12">
        <v>1.536304009019956</v>
      </c>
      <c r="L24" s="13">
        <v>6.9040407922092486</v>
      </c>
      <c r="M24" s="13">
        <v>93.095959207790841</v>
      </c>
      <c r="N24" s="14">
        <v>467.97387870099345</v>
      </c>
      <c r="P24" s="16" t="s">
        <v>224</v>
      </c>
      <c r="Q24" s="44">
        <v>2.8064715145120642</v>
      </c>
      <c r="R24" s="45">
        <v>0.58144124228994387</v>
      </c>
      <c r="S24" s="45">
        <v>0</v>
      </c>
      <c r="T24" s="45">
        <v>1.4734052248757001</v>
      </c>
      <c r="U24" s="45">
        <v>0.78859904107624068</v>
      </c>
      <c r="V24" s="45">
        <v>0.83554286187742954</v>
      </c>
      <c r="W24" s="45">
        <v>0</v>
      </c>
      <c r="X24" s="45">
        <v>0.2843166524538876</v>
      </c>
      <c r="Y24" s="46">
        <v>5.3931655642970364</v>
      </c>
      <c r="Z24" s="46">
        <v>94.606834435703036</v>
      </c>
      <c r="AA24" s="47">
        <v>194.71777778542372</v>
      </c>
    </row>
    <row r="25" spans="3:27" ht="15.75" customHeight="1" x14ac:dyDescent="0.25">
      <c r="C25" s="17" t="s">
        <v>62</v>
      </c>
      <c r="D25" s="11">
        <v>5.3736116296942944</v>
      </c>
      <c r="E25" s="12">
        <v>0.41722635840065725</v>
      </c>
      <c r="F25" s="12">
        <v>0.18526500132278062</v>
      </c>
      <c r="G25" s="12">
        <v>0</v>
      </c>
      <c r="H25" s="12">
        <v>1.6267303250459015</v>
      </c>
      <c r="I25" s="12">
        <v>0.5534760119090687</v>
      </c>
      <c r="J25" s="12">
        <v>0.50530568131869447</v>
      </c>
      <c r="K25" s="12">
        <v>1.0975681508100505</v>
      </c>
      <c r="L25" s="13">
        <v>7.3281190063949175</v>
      </c>
      <c r="M25" s="13">
        <v>92.671880993605043</v>
      </c>
      <c r="N25" s="14">
        <v>206.85039038347915</v>
      </c>
      <c r="P25" s="17" t="s">
        <v>62</v>
      </c>
      <c r="Q25" s="44">
        <v>4.0722044216083599</v>
      </c>
      <c r="R25" s="45">
        <v>0</v>
      </c>
      <c r="S25" s="45">
        <v>0.3480428676241229</v>
      </c>
      <c r="T25" s="45">
        <v>0</v>
      </c>
      <c r="U25" s="45">
        <v>0.88197821423764533</v>
      </c>
      <c r="V25" s="45">
        <v>1.2466452162731456</v>
      </c>
      <c r="W25" s="45">
        <v>0.42520137121610913</v>
      </c>
      <c r="X25" s="45">
        <v>2.8689357471363075</v>
      </c>
      <c r="Y25" s="46">
        <v>9.4178064668795702</v>
      </c>
      <c r="Z25" s="46">
        <v>90.582193533120403</v>
      </c>
      <c r="AA25" s="47">
        <v>86.397758898641996</v>
      </c>
    </row>
    <row r="26" spans="3:27" ht="15.75" customHeight="1" x14ac:dyDescent="0.25">
      <c r="C26" s="17" t="s">
        <v>63</v>
      </c>
      <c r="D26" s="11">
        <v>5.5553475508423151</v>
      </c>
      <c r="E26" s="12">
        <v>1.3717456954342027</v>
      </c>
      <c r="F26" s="12">
        <v>0.30948310610636048</v>
      </c>
      <c r="G26" s="12">
        <v>1.4163903013492907</v>
      </c>
      <c r="H26" s="12">
        <v>1.9494702048813621</v>
      </c>
      <c r="I26" s="12">
        <v>0.43997560500168725</v>
      </c>
      <c r="J26" s="12">
        <v>0.37546995216938106</v>
      </c>
      <c r="K26" s="12">
        <v>2.021167879050084</v>
      </c>
      <c r="L26" s="13">
        <v>9.6019064131851231</v>
      </c>
      <c r="M26" s="13">
        <v>90.398093586814866</v>
      </c>
      <c r="N26" s="14">
        <v>315.64128490331763</v>
      </c>
      <c r="P26" s="17" t="s">
        <v>63</v>
      </c>
      <c r="Q26" s="44">
        <v>3.6242114487452604</v>
      </c>
      <c r="R26" s="45">
        <v>0.4893219703371382</v>
      </c>
      <c r="S26" s="45">
        <v>0</v>
      </c>
      <c r="T26" s="45">
        <v>0.45459370171634589</v>
      </c>
      <c r="U26" s="45">
        <v>1.0733514188040436</v>
      </c>
      <c r="V26" s="45">
        <v>0</v>
      </c>
      <c r="W26" s="45">
        <v>0.98833348464134707</v>
      </c>
      <c r="X26" s="45">
        <v>1.897534942058712</v>
      </c>
      <c r="Y26" s="46">
        <v>8.2408475698768466</v>
      </c>
      <c r="Z26" s="46">
        <v>91.759152430123109</v>
      </c>
      <c r="AA26" s="47">
        <v>129.17722188156259</v>
      </c>
    </row>
    <row r="27" spans="3:27" ht="15.75" customHeight="1" x14ac:dyDescent="0.25">
      <c r="C27" s="17" t="s">
        <v>64</v>
      </c>
      <c r="D27" s="11">
        <v>8.4427319016554065</v>
      </c>
      <c r="E27" s="12">
        <v>3.7370926340591879</v>
      </c>
      <c r="F27" s="12">
        <v>2.0307662711484751</v>
      </c>
      <c r="G27" s="12">
        <v>3.0140040819796248</v>
      </c>
      <c r="H27" s="12">
        <v>4.1865124354750911</v>
      </c>
      <c r="I27" s="12">
        <v>0.7597619771621632</v>
      </c>
      <c r="J27" s="12">
        <v>2.1013604122979639</v>
      </c>
      <c r="K27" s="12">
        <v>1.501310104215285</v>
      </c>
      <c r="L27" s="13">
        <v>11.38882968451423</v>
      </c>
      <c r="M27" s="13">
        <v>88.611170315485836</v>
      </c>
      <c r="N27" s="14">
        <v>284.73003489992988</v>
      </c>
      <c r="P27" s="17" t="s">
        <v>64</v>
      </c>
      <c r="Q27" s="44">
        <v>6.6149771045234997</v>
      </c>
      <c r="R27" s="45">
        <v>0</v>
      </c>
      <c r="S27" s="45">
        <v>0</v>
      </c>
      <c r="T27" s="45">
        <v>0</v>
      </c>
      <c r="U27" s="45">
        <v>2.9235227787808982</v>
      </c>
      <c r="V27" s="45">
        <v>0</v>
      </c>
      <c r="W27" s="45">
        <v>0.87523653216915598</v>
      </c>
      <c r="X27" s="45">
        <v>0</v>
      </c>
      <c r="Y27" s="46">
        <v>10.413736415473556</v>
      </c>
      <c r="Z27" s="46">
        <v>89.586263584526449</v>
      </c>
      <c r="AA27" s="47">
        <v>89.108008979903587</v>
      </c>
    </row>
    <row r="28" spans="3:27" ht="15.75" customHeight="1" x14ac:dyDescent="0.25">
      <c r="C28" s="17" t="s">
        <v>65</v>
      </c>
      <c r="D28" s="11">
        <v>3.5089059738480821</v>
      </c>
      <c r="E28" s="12">
        <v>0</v>
      </c>
      <c r="F28" s="12">
        <v>0.34115569103191529</v>
      </c>
      <c r="G28" s="12">
        <v>1.0719723914705575</v>
      </c>
      <c r="H28" s="12">
        <v>3.0210866697083079</v>
      </c>
      <c r="I28" s="12">
        <v>0</v>
      </c>
      <c r="J28" s="12">
        <v>0.18696241838586716</v>
      </c>
      <c r="K28" s="12">
        <v>1.2100262085405753</v>
      </c>
      <c r="L28" s="13">
        <v>6.3190226832769953</v>
      </c>
      <c r="M28" s="13">
        <v>93.68097731672303</v>
      </c>
      <c r="N28" s="14">
        <v>249.85125114289411</v>
      </c>
      <c r="P28" s="17" t="s">
        <v>65</v>
      </c>
      <c r="Q28" s="44">
        <v>2.0606424563018964</v>
      </c>
      <c r="R28" s="45">
        <v>1.0656179574125835</v>
      </c>
      <c r="S28" s="45">
        <v>0</v>
      </c>
      <c r="T28" s="45">
        <v>0</v>
      </c>
      <c r="U28" s="45">
        <v>0</v>
      </c>
      <c r="V28" s="45">
        <v>1.8954208540129922</v>
      </c>
      <c r="W28" s="45">
        <v>0.65543371073695955</v>
      </c>
      <c r="X28" s="45">
        <v>1.5991465160721094</v>
      </c>
      <c r="Y28" s="46">
        <v>6.2106435371239579</v>
      </c>
      <c r="Z28" s="46">
        <v>93.789356462876029</v>
      </c>
      <c r="AA28" s="47">
        <v>96.16370478261419</v>
      </c>
    </row>
    <row r="29" spans="3:27" x14ac:dyDescent="0.25">
      <c r="C29" s="15" t="s">
        <v>46</v>
      </c>
      <c r="D29" s="11"/>
      <c r="E29" s="12"/>
      <c r="F29" s="12"/>
      <c r="G29" s="12"/>
      <c r="H29" s="12"/>
      <c r="I29" s="12"/>
      <c r="J29" s="12"/>
      <c r="K29" s="12"/>
      <c r="L29" s="13"/>
      <c r="M29" s="13"/>
      <c r="N29" s="14"/>
      <c r="P29" s="15" t="s">
        <v>46</v>
      </c>
      <c r="Q29" s="44"/>
      <c r="R29" s="45"/>
      <c r="S29" s="45"/>
      <c r="T29" s="45"/>
      <c r="U29" s="45"/>
      <c r="V29" s="45"/>
      <c r="W29" s="45"/>
      <c r="X29" s="45"/>
      <c r="Y29" s="46"/>
      <c r="Z29" s="46"/>
      <c r="AA29" s="47"/>
    </row>
    <row r="30" spans="3:27" x14ac:dyDescent="0.25">
      <c r="C30" s="17" t="s">
        <v>66</v>
      </c>
      <c r="D30" s="11">
        <v>8.4713646463539813</v>
      </c>
      <c r="E30" s="12">
        <v>2.3397687431186687</v>
      </c>
      <c r="F30" s="12">
        <v>1.7383276024758707</v>
      </c>
      <c r="G30" s="12">
        <v>2.8665151425092392</v>
      </c>
      <c r="H30" s="12">
        <v>3.821475361801637</v>
      </c>
      <c r="I30" s="12">
        <v>0.75126046074731145</v>
      </c>
      <c r="J30" s="12">
        <v>1.6214899405503753</v>
      </c>
      <c r="K30" s="12">
        <v>2.7595690837774685</v>
      </c>
      <c r="L30" s="13">
        <v>14.383193647198341</v>
      </c>
      <c r="M30" s="13">
        <v>85.616806352801618</v>
      </c>
      <c r="N30" s="14">
        <v>1352.5264441730064</v>
      </c>
      <c r="P30" s="43" t="s">
        <v>66</v>
      </c>
      <c r="Q30" s="44">
        <v>5.0244188376123065</v>
      </c>
      <c r="R30" s="45">
        <v>1.9708928050614763E-2</v>
      </c>
      <c r="S30" s="45">
        <v>0.1531940351065115</v>
      </c>
      <c r="T30" s="45">
        <v>1.1140325516767595</v>
      </c>
      <c r="U30" s="45">
        <v>1.8714456233331194</v>
      </c>
      <c r="V30" s="45">
        <v>0.1142581446470186</v>
      </c>
      <c r="W30" s="45">
        <v>0.93253075342193337</v>
      </c>
      <c r="X30" s="45">
        <v>0.93635957376572265</v>
      </c>
      <c r="Y30" s="46">
        <v>7.8286446160543406</v>
      </c>
      <c r="Z30" s="46">
        <v>92.171355383945681</v>
      </c>
      <c r="AA30" s="47">
        <v>593.56702079381262</v>
      </c>
    </row>
    <row r="31" spans="3:27" x14ac:dyDescent="0.25">
      <c r="C31" s="17" t="s">
        <v>67</v>
      </c>
      <c r="D31" s="11">
        <v>7.8454511970435865</v>
      </c>
      <c r="E31" s="12">
        <v>1.0487182369991206</v>
      </c>
      <c r="F31" s="12">
        <v>1.1639737624984159</v>
      </c>
      <c r="G31" s="12">
        <v>3.6787863378968861</v>
      </c>
      <c r="H31" s="12">
        <v>2.9375269427929065</v>
      </c>
      <c r="I31" s="12">
        <v>1.1953465716524145</v>
      </c>
      <c r="J31" s="12">
        <v>1.2425812116286929</v>
      </c>
      <c r="K31" s="12">
        <v>2.3324009694170256</v>
      </c>
      <c r="L31" s="13">
        <v>12.612994412386657</v>
      </c>
      <c r="M31" s="13">
        <v>87.387005587613345</v>
      </c>
      <c r="N31" s="14">
        <v>812.346921778769</v>
      </c>
      <c r="P31" s="48" t="s">
        <v>67</v>
      </c>
      <c r="Q31" s="44">
        <v>6.5544416963026197</v>
      </c>
      <c r="R31" s="45">
        <v>3.1816403453375677E-2</v>
      </c>
      <c r="S31" s="45">
        <v>0.24730331426864871</v>
      </c>
      <c r="T31" s="45">
        <v>1.371795082706508</v>
      </c>
      <c r="U31" s="45">
        <v>2.2192375726861244</v>
      </c>
      <c r="V31" s="45">
        <v>0.1844485513665628</v>
      </c>
      <c r="W31" s="45">
        <v>1.2932880032487297</v>
      </c>
      <c r="X31" s="45">
        <v>1.2280700394501551</v>
      </c>
      <c r="Y31" s="46">
        <v>9.4314175026383449</v>
      </c>
      <c r="Z31" s="46">
        <v>90.568582497361703</v>
      </c>
      <c r="AA31" s="47">
        <v>367.6898843449203</v>
      </c>
    </row>
    <row r="32" spans="3:27" x14ac:dyDescent="0.25">
      <c r="C32" s="17" t="s">
        <v>68</v>
      </c>
      <c r="D32" s="11">
        <v>9.4126422082904586</v>
      </c>
      <c r="E32" s="12">
        <v>4.2813101400576521</v>
      </c>
      <c r="F32" s="12">
        <v>2.6020674418713097</v>
      </c>
      <c r="G32" s="12">
        <v>1.6449841923946034</v>
      </c>
      <c r="H32" s="12">
        <v>5.1507978322467221</v>
      </c>
      <c r="I32" s="12">
        <v>8.3423250629632795E-2</v>
      </c>
      <c r="J32" s="12">
        <v>2.1913103924815198</v>
      </c>
      <c r="K32" s="12">
        <v>3.401964229088974</v>
      </c>
      <c r="L32" s="13">
        <v>17.045301038757156</v>
      </c>
      <c r="M32" s="13">
        <v>82.954698961242869</v>
      </c>
      <c r="N32" s="14">
        <v>540.17952239423289</v>
      </c>
      <c r="P32" s="48" t="s">
        <v>68</v>
      </c>
      <c r="Q32" s="44">
        <v>2.533799659410493</v>
      </c>
      <c r="R32" s="45">
        <v>0</v>
      </c>
      <c r="S32" s="45">
        <v>0</v>
      </c>
      <c r="T32" s="45">
        <v>0.69443862237163467</v>
      </c>
      <c r="U32" s="45">
        <v>1.3052989843056009</v>
      </c>
      <c r="V32" s="45">
        <v>0</v>
      </c>
      <c r="W32" s="45">
        <v>0.34527879179889909</v>
      </c>
      <c r="X32" s="45">
        <v>0.46150413210405755</v>
      </c>
      <c r="Y32" s="46">
        <v>5.2196006616097259</v>
      </c>
      <c r="Z32" s="46">
        <v>94.780399338390382</v>
      </c>
      <c r="AA32" s="47">
        <v>225.87713644889297</v>
      </c>
    </row>
    <row r="33" spans="3:27" x14ac:dyDescent="0.25">
      <c r="C33" s="17" t="s">
        <v>69</v>
      </c>
      <c r="D33" s="11">
        <v>7.5673851170992226</v>
      </c>
      <c r="E33" s="12">
        <v>2.2829246225966995</v>
      </c>
      <c r="F33" s="12">
        <v>1.0821947509003103</v>
      </c>
      <c r="G33" s="12">
        <v>1.448879735069853</v>
      </c>
      <c r="H33" s="12">
        <v>2.3753099022655655</v>
      </c>
      <c r="I33" s="12">
        <v>1.3500091737612292</v>
      </c>
      <c r="J33" s="12">
        <v>0.95161861021387351</v>
      </c>
      <c r="K33" s="12">
        <v>3.1589349614733577</v>
      </c>
      <c r="L33" s="13">
        <v>13.76912927771688</v>
      </c>
      <c r="M33" s="13">
        <v>86.230870722283171</v>
      </c>
      <c r="N33" s="14">
        <v>1012.2588545012396</v>
      </c>
      <c r="P33" s="43" t="s">
        <v>69</v>
      </c>
      <c r="Q33" s="44">
        <v>5.9137508137801644</v>
      </c>
      <c r="R33" s="45">
        <v>1.9717454919978601</v>
      </c>
      <c r="S33" s="45">
        <v>0.76418194805020956</v>
      </c>
      <c r="T33" s="45">
        <v>1.9487779912273755</v>
      </c>
      <c r="U33" s="45">
        <v>2.6580741602343143</v>
      </c>
      <c r="V33" s="45">
        <v>0.3414593062269744</v>
      </c>
      <c r="W33" s="45">
        <v>6.2988187540480231E-2</v>
      </c>
      <c r="X33" s="45">
        <v>0.98939478325251173</v>
      </c>
      <c r="Y33" s="46">
        <v>10.334938008578161</v>
      </c>
      <c r="Z33" s="46">
        <v>89.665061991421922</v>
      </c>
      <c r="AA33" s="47">
        <v>440.94544276121979</v>
      </c>
    </row>
    <row r="34" spans="3:27" x14ac:dyDescent="0.25">
      <c r="C34" s="17" t="s">
        <v>70</v>
      </c>
      <c r="D34" s="11">
        <v>8.918839678270416</v>
      </c>
      <c r="E34" s="12">
        <v>3.4511790794575328</v>
      </c>
      <c r="F34" s="12">
        <v>2.106739095303003</v>
      </c>
      <c r="G34" s="12">
        <v>1.7674747658961052</v>
      </c>
      <c r="H34" s="12">
        <v>5.0132399857204373</v>
      </c>
      <c r="I34" s="12">
        <v>0.68658464197629765</v>
      </c>
      <c r="J34" s="12">
        <v>0.92678913087825143</v>
      </c>
      <c r="K34" s="12">
        <v>2.212632214606935</v>
      </c>
      <c r="L34" s="13">
        <v>14.461434363542027</v>
      </c>
      <c r="M34" s="13">
        <v>85.53856563645796</v>
      </c>
      <c r="N34" s="14">
        <v>974.43724832145438</v>
      </c>
      <c r="P34" s="43" t="s">
        <v>70</v>
      </c>
      <c r="Q34" s="44">
        <v>8.5819544865394235</v>
      </c>
      <c r="R34" s="45">
        <v>2.9997800382222306</v>
      </c>
      <c r="S34" s="45">
        <v>0.57017536767080945</v>
      </c>
      <c r="T34" s="45">
        <v>2.8701458228939187</v>
      </c>
      <c r="U34" s="45">
        <v>5.5914452516656148</v>
      </c>
      <c r="V34" s="45">
        <v>0.69342409080803269</v>
      </c>
      <c r="W34" s="45">
        <v>1.0149748098208504</v>
      </c>
      <c r="X34" s="45">
        <v>1.0112717623191476</v>
      </c>
      <c r="Y34" s="46">
        <v>14.269201702879801</v>
      </c>
      <c r="Z34" s="46">
        <v>85.730798297120188</v>
      </c>
      <c r="AA34" s="47">
        <v>341.14558821603362</v>
      </c>
    </row>
    <row r="35" spans="3:27" x14ac:dyDescent="0.25">
      <c r="C35" s="17" t="s">
        <v>71</v>
      </c>
      <c r="D35" s="11">
        <v>6.7682613963071452</v>
      </c>
      <c r="E35" s="12">
        <v>1.9041160267155897</v>
      </c>
      <c r="F35" s="12">
        <v>0.54200630985878473</v>
      </c>
      <c r="G35" s="12">
        <v>1.4656088650586754</v>
      </c>
      <c r="H35" s="12">
        <v>2.9049489946322584</v>
      </c>
      <c r="I35" s="12">
        <v>0.71715520424242585</v>
      </c>
      <c r="J35" s="12">
        <v>1.138400967166421</v>
      </c>
      <c r="K35" s="12">
        <v>1.8119020775004016</v>
      </c>
      <c r="L35" s="13">
        <v>12.347974529486223</v>
      </c>
      <c r="M35" s="13">
        <v>87.652025470513749</v>
      </c>
      <c r="N35" s="14">
        <v>1001.3972409360152</v>
      </c>
      <c r="P35" s="43" t="s">
        <v>71</v>
      </c>
      <c r="Q35" s="44">
        <v>6.8592762268830638</v>
      </c>
      <c r="R35" s="45">
        <v>1.3908338169570602</v>
      </c>
      <c r="S35" s="45">
        <v>1.1541176966154887</v>
      </c>
      <c r="T35" s="45">
        <v>1.3124961483730158</v>
      </c>
      <c r="U35" s="45">
        <v>2.7621420864039763</v>
      </c>
      <c r="V35" s="45">
        <v>1.4847334486752608</v>
      </c>
      <c r="W35" s="45">
        <v>0.94426957874952455</v>
      </c>
      <c r="X35" s="45">
        <v>1.5679057830123</v>
      </c>
      <c r="Y35" s="46">
        <v>12.447328097304528</v>
      </c>
      <c r="Z35" s="46">
        <v>87.552671902695479</v>
      </c>
      <c r="AA35" s="47">
        <v>378.76170219002597</v>
      </c>
    </row>
    <row r="36" spans="3:27" x14ac:dyDescent="0.25">
      <c r="C36" s="17" t="s">
        <v>72</v>
      </c>
      <c r="D36" s="11">
        <v>6.4345422355634243</v>
      </c>
      <c r="E36" s="12">
        <v>2.5574002232322015</v>
      </c>
      <c r="F36" s="12">
        <v>1.5997775976349637</v>
      </c>
      <c r="G36" s="12">
        <v>2.2565340207882629</v>
      </c>
      <c r="H36" s="12">
        <v>2.1664532997007226</v>
      </c>
      <c r="I36" s="12">
        <v>1.0221163090299594</v>
      </c>
      <c r="J36" s="12">
        <v>1.5000881288600427</v>
      </c>
      <c r="K36" s="12">
        <v>1.6079266120613398</v>
      </c>
      <c r="L36" s="13">
        <v>9.2423580066070166</v>
      </c>
      <c r="M36" s="13">
        <v>90.757641993393023</v>
      </c>
      <c r="N36" s="14">
        <v>941.2842340579474</v>
      </c>
      <c r="P36" s="43" t="s">
        <v>72</v>
      </c>
      <c r="Q36" s="44">
        <v>8.444577638892163</v>
      </c>
      <c r="R36" s="45">
        <v>3.376806372301965</v>
      </c>
      <c r="S36" s="45">
        <v>0.72269360401523719</v>
      </c>
      <c r="T36" s="45">
        <v>1.476578016894484</v>
      </c>
      <c r="U36" s="45">
        <v>3.1649989544699229</v>
      </c>
      <c r="V36" s="45">
        <v>1.338970702870695</v>
      </c>
      <c r="W36" s="45">
        <v>0.79559925142404575</v>
      </c>
      <c r="X36" s="45">
        <v>1.2321499946765189</v>
      </c>
      <c r="Y36" s="46">
        <v>12.32941926485111</v>
      </c>
      <c r="Z36" s="46">
        <v>87.670580735148903</v>
      </c>
      <c r="AA36" s="47">
        <v>336.46924016929734</v>
      </c>
    </row>
    <row r="37" spans="3:27" x14ac:dyDescent="0.25">
      <c r="C37" s="17" t="s">
        <v>73</v>
      </c>
      <c r="D37" s="11">
        <v>4.2750492313605193</v>
      </c>
      <c r="E37" s="12">
        <v>1.0625129286803268</v>
      </c>
      <c r="F37" s="12">
        <v>0.19562150538663073</v>
      </c>
      <c r="G37" s="12">
        <v>1.1551772134151634</v>
      </c>
      <c r="H37" s="12">
        <v>2.6114844810789428</v>
      </c>
      <c r="I37" s="12">
        <v>0.95562582419966968</v>
      </c>
      <c r="J37" s="12">
        <v>1.0562800119350995</v>
      </c>
      <c r="K37" s="12">
        <v>3.0136598122161908</v>
      </c>
      <c r="L37" s="13">
        <v>8.8774350049609136</v>
      </c>
      <c r="M37" s="13">
        <v>91.122564995039042</v>
      </c>
      <c r="N37" s="14">
        <v>817.5551220061343</v>
      </c>
      <c r="P37" s="43" t="s">
        <v>73</v>
      </c>
      <c r="Q37" s="44">
        <v>5.0914967423835575</v>
      </c>
      <c r="R37" s="45">
        <v>2.0360226198239899</v>
      </c>
      <c r="S37" s="45">
        <v>1.9115886540205409</v>
      </c>
      <c r="T37" s="45">
        <v>2.2748892705980777</v>
      </c>
      <c r="U37" s="45">
        <v>0.61143337776099671</v>
      </c>
      <c r="V37" s="45">
        <v>0.90271273540243357</v>
      </c>
      <c r="W37" s="45">
        <v>0.82263453251542928</v>
      </c>
      <c r="X37" s="45">
        <v>1.7831354503021659</v>
      </c>
      <c r="Y37" s="46">
        <v>8.8876164515703842</v>
      </c>
      <c r="Z37" s="46">
        <v>91.112383548429733</v>
      </c>
      <c r="AA37" s="47">
        <v>338.54184107189059</v>
      </c>
    </row>
    <row r="38" spans="3:27" x14ac:dyDescent="0.25">
      <c r="C38" s="17" t="s">
        <v>74</v>
      </c>
      <c r="D38" s="11">
        <v>7.8772221674338638</v>
      </c>
      <c r="E38" s="12">
        <v>3.256675076919199</v>
      </c>
      <c r="F38" s="12">
        <v>1.6828882697304224</v>
      </c>
      <c r="G38" s="12">
        <v>1.4762197498462011</v>
      </c>
      <c r="H38" s="12">
        <v>2.6045612568216523</v>
      </c>
      <c r="I38" s="12">
        <v>0.8343599208688165</v>
      </c>
      <c r="J38" s="12">
        <v>0.29853240296592964</v>
      </c>
      <c r="K38" s="12">
        <v>1.3195168765431324</v>
      </c>
      <c r="L38" s="13">
        <v>12.914873014300188</v>
      </c>
      <c r="M38" s="13">
        <v>87.085126985699816</v>
      </c>
      <c r="N38" s="14">
        <v>900.10848273504996</v>
      </c>
      <c r="P38" s="43" t="s">
        <v>74</v>
      </c>
      <c r="Q38" s="44">
        <v>8.9142394836820174</v>
      </c>
      <c r="R38" s="45">
        <v>0.44662026711281916</v>
      </c>
      <c r="S38" s="45">
        <v>0.17928447489411217</v>
      </c>
      <c r="T38" s="45">
        <v>1.5829014761258409</v>
      </c>
      <c r="U38" s="45">
        <v>1.3337162196357952</v>
      </c>
      <c r="V38" s="45">
        <v>0.39165778016138897</v>
      </c>
      <c r="W38" s="45">
        <v>0.46298354902048128</v>
      </c>
      <c r="X38" s="45">
        <v>0.86847637854790183</v>
      </c>
      <c r="Y38" s="46">
        <v>11.755978569563641</v>
      </c>
      <c r="Z38" s="46">
        <v>88.244021430436348</v>
      </c>
      <c r="AA38" s="47">
        <v>398.56916479772013</v>
      </c>
    </row>
    <row r="39" spans="3:27" x14ac:dyDescent="0.25">
      <c r="C39" s="272" t="s">
        <v>75</v>
      </c>
      <c r="D39" s="273"/>
      <c r="E39" s="273"/>
      <c r="F39" s="273"/>
      <c r="G39" s="273"/>
      <c r="H39" s="273"/>
      <c r="I39" s="273"/>
      <c r="J39" s="273"/>
      <c r="K39" s="273"/>
      <c r="L39" s="273"/>
      <c r="M39" s="273"/>
      <c r="N39" s="274"/>
      <c r="P39" s="257" t="s">
        <v>231</v>
      </c>
      <c r="Q39" s="257"/>
      <c r="R39" s="257"/>
      <c r="S39" s="257"/>
      <c r="T39" s="257"/>
      <c r="U39" s="257"/>
      <c r="V39" s="257"/>
      <c r="W39" s="257"/>
      <c r="X39" s="257"/>
      <c r="Y39" s="257"/>
      <c r="Z39" s="257"/>
      <c r="AA39" s="257"/>
    </row>
    <row r="40" spans="3:27" x14ac:dyDescent="0.25">
      <c r="C40" s="275" t="s">
        <v>231</v>
      </c>
      <c r="D40" s="275"/>
      <c r="E40" s="275"/>
      <c r="F40" s="275"/>
      <c r="G40" s="275"/>
      <c r="H40" s="275"/>
      <c r="I40" s="275"/>
      <c r="J40" s="275"/>
      <c r="K40" s="275"/>
      <c r="L40" s="275"/>
      <c r="M40" s="275"/>
      <c r="N40" s="275"/>
    </row>
    <row r="41" spans="3:27" ht="70.150000000000006" customHeight="1" x14ac:dyDescent="0.25">
      <c r="C41" s="276" t="s">
        <v>76</v>
      </c>
      <c r="D41" s="277"/>
      <c r="E41" s="277"/>
      <c r="F41" s="277"/>
      <c r="G41" s="277"/>
      <c r="H41" s="277"/>
      <c r="I41" s="277"/>
      <c r="J41" s="277"/>
      <c r="K41" s="277"/>
      <c r="L41" s="277"/>
      <c r="M41" s="277"/>
      <c r="N41" s="278"/>
    </row>
  </sheetData>
  <mergeCells count="18">
    <mergeCell ref="C3:N3"/>
    <mergeCell ref="C2:N2"/>
    <mergeCell ref="C39:N39"/>
    <mergeCell ref="C40:N40"/>
    <mergeCell ref="C41:N41"/>
    <mergeCell ref="C7:N7"/>
    <mergeCell ref="C8:N8"/>
    <mergeCell ref="C9:C10"/>
    <mergeCell ref="D9:L9"/>
    <mergeCell ref="M9:M10"/>
    <mergeCell ref="N9:N10"/>
    <mergeCell ref="P39:AA39"/>
    <mergeCell ref="P7:AA7"/>
    <mergeCell ref="P8:AA8"/>
    <mergeCell ref="P9:P10"/>
    <mergeCell ref="Q9:Y9"/>
    <mergeCell ref="Z9:Z10"/>
    <mergeCell ref="AA9:AA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3:M33"/>
  <sheetViews>
    <sheetView zoomScale="80" zoomScaleNormal="80" workbookViewId="0">
      <selection activeCell="M15" sqref="M15"/>
    </sheetView>
  </sheetViews>
  <sheetFormatPr defaultRowHeight="15.75" x14ac:dyDescent="0.25"/>
  <cols>
    <col min="1" max="3" width="9" style="72"/>
    <col min="4" max="4" width="21.25" style="72" customWidth="1"/>
    <col min="5" max="5" width="12" style="72" customWidth="1"/>
    <col min="6" max="6" width="11.625" style="72" customWidth="1"/>
    <col min="7" max="8" width="9" style="72"/>
    <col min="9" max="9" width="13.375" style="72" customWidth="1"/>
    <col min="10" max="11" width="9" style="72"/>
    <col min="12" max="12" width="14.5" style="72" bestFit="1" customWidth="1"/>
    <col min="13" max="13" width="14.875" style="72" bestFit="1" customWidth="1"/>
    <col min="14" max="16384" width="9" style="72"/>
  </cols>
  <sheetData>
    <row r="3" spans="3:13" x14ac:dyDescent="0.25">
      <c r="D3" s="285" t="s">
        <v>9</v>
      </c>
      <c r="E3" s="285"/>
      <c r="F3" s="285"/>
      <c r="G3" s="285"/>
    </row>
    <row r="4" spans="3:13" ht="114" customHeight="1" x14ac:dyDescent="0.25">
      <c r="D4" s="286" t="s">
        <v>28</v>
      </c>
      <c r="E4" s="286"/>
      <c r="F4" s="286"/>
      <c r="G4" s="286"/>
      <c r="I4" s="69"/>
    </row>
    <row r="5" spans="3:13" x14ac:dyDescent="0.25">
      <c r="D5" s="98" t="s">
        <v>230</v>
      </c>
      <c r="E5" s="99"/>
      <c r="F5" s="99"/>
      <c r="G5" s="100"/>
    </row>
    <row r="8" spans="3:13" x14ac:dyDescent="0.25">
      <c r="D8" s="101"/>
      <c r="E8" s="101"/>
    </row>
    <row r="9" spans="3:13" x14ac:dyDescent="0.25">
      <c r="D9" s="101"/>
      <c r="E9" s="101"/>
    </row>
    <row r="10" spans="3:13" x14ac:dyDescent="0.25">
      <c r="D10" s="287" t="s">
        <v>400</v>
      </c>
      <c r="E10" s="281" t="s">
        <v>401</v>
      </c>
      <c r="F10" s="282"/>
      <c r="G10" s="283"/>
      <c r="H10" s="281" t="s">
        <v>402</v>
      </c>
      <c r="I10" s="282"/>
      <c r="J10" s="283"/>
    </row>
    <row r="11" spans="3:13" ht="43.5" x14ac:dyDescent="0.25">
      <c r="C11" s="102"/>
      <c r="D11" s="288"/>
      <c r="E11" s="103" t="s">
        <v>403</v>
      </c>
      <c r="F11" s="103" t="s">
        <v>404</v>
      </c>
      <c r="G11" s="103" t="s">
        <v>405</v>
      </c>
      <c r="H11" s="103" t="s">
        <v>403</v>
      </c>
      <c r="I11" s="103" t="s">
        <v>404</v>
      </c>
      <c r="J11" s="103" t="s">
        <v>405</v>
      </c>
      <c r="L11" s="104"/>
      <c r="M11" s="105"/>
    </row>
    <row r="12" spans="3:13" x14ac:dyDescent="0.25">
      <c r="C12" s="106"/>
      <c r="D12" s="107" t="s">
        <v>406</v>
      </c>
      <c r="E12" s="108">
        <v>259</v>
      </c>
      <c r="F12" s="109">
        <f>150819.72</f>
        <v>150819.72</v>
      </c>
      <c r="G12" s="110">
        <f>(F12/E12)</f>
        <v>582.31552123552126</v>
      </c>
      <c r="H12" s="108">
        <v>277</v>
      </c>
      <c r="I12" s="110">
        <f>156424.58</f>
        <v>156424.57999999999</v>
      </c>
      <c r="J12" s="110">
        <f>(I12/H12)</f>
        <v>564.70967509025263</v>
      </c>
      <c r="L12" s="104"/>
      <c r="M12" s="105"/>
    </row>
    <row r="13" spans="3:13" x14ac:dyDescent="0.25">
      <c r="C13" s="106"/>
      <c r="D13" s="107" t="s">
        <v>407</v>
      </c>
      <c r="E13" s="108">
        <v>3138</v>
      </c>
      <c r="F13" s="109">
        <f>3410035.34</f>
        <v>3410035.34</v>
      </c>
      <c r="G13" s="110">
        <f t="shared" ref="G13:G29" si="0">(F13/E13)</f>
        <v>1086.6906755895475</v>
      </c>
      <c r="H13" s="111">
        <v>2512</v>
      </c>
      <c r="I13" s="109">
        <f>2426626.25</f>
        <v>2426626.25</v>
      </c>
      <c r="J13" s="110">
        <f t="shared" ref="J13:J29" si="1">(I13/H13)</f>
        <v>966.01363455414014</v>
      </c>
      <c r="L13" s="104"/>
      <c r="M13" s="112"/>
    </row>
    <row r="14" spans="3:13" x14ac:dyDescent="0.25">
      <c r="C14" s="106"/>
      <c r="D14" s="107" t="s">
        <v>408</v>
      </c>
      <c r="E14" s="108">
        <v>664</v>
      </c>
      <c r="F14" s="109">
        <f>1201628.73</f>
        <v>1201628.73</v>
      </c>
      <c r="G14" s="110">
        <f t="shared" si="0"/>
        <v>1809.6818222891566</v>
      </c>
      <c r="H14" s="108">
        <v>1129</v>
      </c>
      <c r="I14" s="109">
        <f>2107653.6</f>
        <v>2107653.6</v>
      </c>
      <c r="J14" s="110">
        <f t="shared" si="1"/>
        <v>1866.8322409211692</v>
      </c>
      <c r="L14" s="113"/>
    </row>
    <row r="15" spans="3:13" x14ac:dyDescent="0.25">
      <c r="C15" s="106"/>
      <c r="D15" s="107" t="s">
        <v>409</v>
      </c>
      <c r="E15" s="108">
        <v>323</v>
      </c>
      <c r="F15" s="109">
        <f>836235.73</f>
        <v>836235.73</v>
      </c>
      <c r="G15" s="110">
        <f t="shared" si="0"/>
        <v>2588.965108359133</v>
      </c>
      <c r="H15" s="108">
        <v>325</v>
      </c>
      <c r="I15" s="109">
        <f>852756.06</f>
        <v>852756.06</v>
      </c>
      <c r="J15" s="110">
        <f t="shared" si="1"/>
        <v>2623.8648000000003</v>
      </c>
    </row>
    <row r="16" spans="3:13" x14ac:dyDescent="0.25">
      <c r="C16" s="106"/>
      <c r="D16" s="107" t="s">
        <v>410</v>
      </c>
      <c r="E16" s="108">
        <v>4745</v>
      </c>
      <c r="F16" s="109">
        <f>16386272.05</f>
        <v>16386272.050000001</v>
      </c>
      <c r="G16" s="110">
        <f t="shared" si="0"/>
        <v>3453.376617492097</v>
      </c>
      <c r="H16" s="108">
        <v>325</v>
      </c>
      <c r="I16" s="109">
        <f>813315.01</f>
        <v>813315.01</v>
      </c>
      <c r="J16" s="110">
        <f t="shared" si="1"/>
        <v>2502.507723076923</v>
      </c>
    </row>
    <row r="17" spans="3:10" x14ac:dyDescent="0.25">
      <c r="C17" s="106"/>
      <c r="D17" s="107" t="s">
        <v>411</v>
      </c>
      <c r="E17" s="108">
        <v>9996</v>
      </c>
      <c r="F17" s="109">
        <f>40485755.18</f>
        <v>40485755.18</v>
      </c>
      <c r="G17" s="110">
        <f t="shared" si="0"/>
        <v>4050.1955962384955</v>
      </c>
      <c r="H17" s="108">
        <v>242</v>
      </c>
      <c r="I17" s="109">
        <f>1296685.34</f>
        <v>1296685.3400000001</v>
      </c>
      <c r="J17" s="110">
        <f t="shared" si="1"/>
        <v>5358.2038842975207</v>
      </c>
    </row>
    <row r="18" spans="3:10" x14ac:dyDescent="0.25">
      <c r="C18" s="106"/>
      <c r="D18" s="107" t="s">
        <v>412</v>
      </c>
      <c r="E18" s="108">
        <v>7124</v>
      </c>
      <c r="F18" s="109">
        <f>34887596.65</f>
        <v>34887596.649999999</v>
      </c>
      <c r="G18" s="110">
        <f t="shared" si="0"/>
        <v>4897.192118192027</v>
      </c>
      <c r="H18" s="108">
        <v>8981</v>
      </c>
      <c r="I18" s="109">
        <f>44254182.78</f>
        <v>44254182.780000001</v>
      </c>
      <c r="J18" s="110">
        <f t="shared" si="1"/>
        <v>4927.5339917603833</v>
      </c>
    </row>
    <row r="19" spans="3:10" x14ac:dyDescent="0.25">
      <c r="C19" s="106"/>
      <c r="D19" s="107" t="s">
        <v>413</v>
      </c>
      <c r="E19" s="108">
        <v>9116</v>
      </c>
      <c r="F19" s="109">
        <f>51168009.67</f>
        <v>51168009.670000002</v>
      </c>
      <c r="G19" s="110">
        <f t="shared" si="0"/>
        <v>5612.9892134708207</v>
      </c>
      <c r="H19" s="108">
        <v>8204</v>
      </c>
      <c r="I19" s="109">
        <f>45780672.9</f>
        <v>45780672.899999999</v>
      </c>
      <c r="J19" s="110">
        <f t="shared" si="1"/>
        <v>5580.2867991223793</v>
      </c>
    </row>
    <row r="20" spans="3:10" x14ac:dyDescent="0.25">
      <c r="C20" s="106"/>
      <c r="D20" s="107" t="s">
        <v>414</v>
      </c>
      <c r="E20" s="108">
        <v>6199</v>
      </c>
      <c r="F20" s="109">
        <f>39435721.11</f>
        <v>39435721.109999999</v>
      </c>
      <c r="G20" s="110">
        <f t="shared" si="0"/>
        <v>6361.6262477819</v>
      </c>
      <c r="H20" s="108">
        <v>5385</v>
      </c>
      <c r="I20" s="109">
        <f>34306144.49</f>
        <v>34306144.490000002</v>
      </c>
      <c r="J20" s="110">
        <f t="shared" si="1"/>
        <v>6370.6860705663885</v>
      </c>
    </row>
    <row r="21" spans="3:10" x14ac:dyDescent="0.25">
      <c r="C21" s="106"/>
      <c r="D21" s="107" t="s">
        <v>415</v>
      </c>
      <c r="E21" s="108">
        <v>3245</v>
      </c>
      <c r="F21" s="109">
        <f>23132886.35</f>
        <v>23132886.350000001</v>
      </c>
      <c r="G21" s="110">
        <f t="shared" si="0"/>
        <v>7128.7785362095537</v>
      </c>
      <c r="H21" s="108">
        <v>7646</v>
      </c>
      <c r="I21" s="109">
        <f>54351214.7</f>
        <v>54351214.700000003</v>
      </c>
      <c r="J21" s="110">
        <f t="shared" si="1"/>
        <v>7108.4507847240393</v>
      </c>
    </row>
    <row r="22" spans="3:10" x14ac:dyDescent="0.25">
      <c r="C22" s="106"/>
      <c r="D22" s="107" t="s">
        <v>416</v>
      </c>
      <c r="E22" s="108">
        <v>3186</v>
      </c>
      <c r="F22" s="109">
        <f>24887357.33</f>
        <v>24887357.329999998</v>
      </c>
      <c r="G22" s="110">
        <f t="shared" si="0"/>
        <v>7811.4743659761452</v>
      </c>
      <c r="H22" s="108">
        <v>4925</v>
      </c>
      <c r="I22" s="109">
        <f>39238646.47</f>
        <v>39238646.469999999</v>
      </c>
      <c r="J22" s="110">
        <f t="shared" si="1"/>
        <v>7967.2378619289339</v>
      </c>
    </row>
    <row r="23" spans="3:10" x14ac:dyDescent="0.25">
      <c r="C23" s="106"/>
      <c r="D23" s="107" t="s">
        <v>417</v>
      </c>
      <c r="E23" s="108">
        <v>1848</v>
      </c>
      <c r="F23" s="109">
        <f>15902415.38</f>
        <v>15902415.380000001</v>
      </c>
      <c r="G23" s="110">
        <f t="shared" si="0"/>
        <v>8605.2031277056285</v>
      </c>
      <c r="H23" s="108">
        <v>2653</v>
      </c>
      <c r="I23" s="109">
        <f>22788775.24</f>
        <v>22788775.239999998</v>
      </c>
      <c r="J23" s="110">
        <f t="shared" si="1"/>
        <v>8589.8135092348275</v>
      </c>
    </row>
    <row r="24" spans="3:10" x14ac:dyDescent="0.25">
      <c r="C24" s="106"/>
      <c r="D24" s="107" t="s">
        <v>418</v>
      </c>
      <c r="E24" s="108">
        <v>1246</v>
      </c>
      <c r="F24" s="109">
        <f>11633379.93</f>
        <v>11633379.93</v>
      </c>
      <c r="G24" s="110">
        <f t="shared" si="0"/>
        <v>9336.5810032102727</v>
      </c>
      <c r="H24" s="108">
        <v>2082</v>
      </c>
      <c r="I24" s="109">
        <f>19468441.26</f>
        <v>19468441.260000002</v>
      </c>
      <c r="J24" s="110">
        <f t="shared" si="1"/>
        <v>9350.8363400576382</v>
      </c>
    </row>
    <row r="25" spans="3:10" x14ac:dyDescent="0.25">
      <c r="C25" s="106"/>
      <c r="D25" s="107" t="s">
        <v>419</v>
      </c>
      <c r="E25" s="108">
        <v>864</v>
      </c>
      <c r="F25" s="109">
        <f>8715515.56</f>
        <v>8715515.5600000005</v>
      </c>
      <c r="G25" s="110">
        <f t="shared" si="0"/>
        <v>10087.402268518519</v>
      </c>
      <c r="H25" s="108">
        <v>2526</v>
      </c>
      <c r="I25" s="109">
        <f>25499054.66</f>
        <v>25499054.66</v>
      </c>
      <c r="J25" s="110">
        <f t="shared" si="1"/>
        <v>10094.637632620745</v>
      </c>
    </row>
    <row r="26" spans="3:10" x14ac:dyDescent="0.25">
      <c r="C26" s="106"/>
      <c r="D26" s="107" t="s">
        <v>420</v>
      </c>
      <c r="E26" s="108">
        <v>664</v>
      </c>
      <c r="F26" s="109">
        <f>7199161.15</f>
        <v>7199161.1500000004</v>
      </c>
      <c r="G26" s="110">
        <f t="shared" si="0"/>
        <v>10842.110165662651</v>
      </c>
      <c r="H26" s="108">
        <v>1509</v>
      </c>
      <c r="I26" s="109">
        <f>16393195.61</f>
        <v>16393195.609999999</v>
      </c>
      <c r="J26" s="110">
        <f t="shared" si="1"/>
        <v>10863.615381047051</v>
      </c>
    </row>
    <row r="27" spans="3:10" x14ac:dyDescent="0.25">
      <c r="C27" s="284"/>
      <c r="D27" s="107" t="s">
        <v>421</v>
      </c>
      <c r="E27" s="108">
        <v>881</v>
      </c>
      <c r="F27" s="109">
        <f>10414140.52</f>
        <v>10414140.52</v>
      </c>
      <c r="G27" s="110">
        <f t="shared" si="0"/>
        <v>11820.817843359819</v>
      </c>
      <c r="H27" s="108">
        <v>1507</v>
      </c>
      <c r="I27" s="109">
        <f>17814359.39</f>
        <v>17814359.390000001</v>
      </c>
      <c r="J27" s="110">
        <f t="shared" si="1"/>
        <v>11821.074578633046</v>
      </c>
    </row>
    <row r="28" spans="3:10" x14ac:dyDescent="0.25">
      <c r="C28" s="284"/>
      <c r="D28" s="114" t="s">
        <v>422</v>
      </c>
      <c r="E28" s="108">
        <v>4695</v>
      </c>
      <c r="F28" s="109">
        <f>91099171.11</f>
        <v>91099171.109999999</v>
      </c>
      <c r="G28" s="110">
        <f t="shared" si="0"/>
        <v>19403.444325878594</v>
      </c>
      <c r="H28" s="108">
        <v>9585</v>
      </c>
      <c r="I28" s="109">
        <f>235744341.76</f>
        <v>235744341.75999999</v>
      </c>
      <c r="J28" s="110">
        <f t="shared" si="1"/>
        <v>24595.132160667708</v>
      </c>
    </row>
    <row r="29" spans="3:10" x14ac:dyDescent="0.25">
      <c r="D29" s="115" t="s">
        <v>1</v>
      </c>
      <c r="E29" s="116">
        <f>SUM(E12:E28)</f>
        <v>58193</v>
      </c>
      <c r="F29" s="116">
        <f>SUM(F12:F28)</f>
        <v>380946101.50999999</v>
      </c>
      <c r="G29" s="117">
        <f t="shared" si="0"/>
        <v>6546.253011702438</v>
      </c>
      <c r="H29" s="116">
        <f>SUM(H12:H28)</f>
        <v>59813</v>
      </c>
      <c r="I29" s="116">
        <f>SUM(I12:I28)</f>
        <v>563292490.10000002</v>
      </c>
      <c r="J29" s="117">
        <f t="shared" si="1"/>
        <v>9417.5595623025092</v>
      </c>
    </row>
    <row r="30" spans="3:10" x14ac:dyDescent="0.25">
      <c r="D30" s="118" t="s">
        <v>423</v>
      </c>
      <c r="E30" s="118"/>
      <c r="F30" s="118"/>
      <c r="G30" s="118"/>
    </row>
    <row r="31" spans="3:10" x14ac:dyDescent="0.25">
      <c r="D31" s="119" t="s">
        <v>424</v>
      </c>
    </row>
    <row r="32" spans="3:10" x14ac:dyDescent="0.25">
      <c r="D32" s="120" t="s">
        <v>286</v>
      </c>
      <c r="E32" s="121" t="s">
        <v>425</v>
      </c>
    </row>
    <row r="33" spans="4:4" x14ac:dyDescent="0.25">
      <c r="D33" s="120" t="s">
        <v>426</v>
      </c>
    </row>
  </sheetData>
  <mergeCells count="6">
    <mergeCell ref="H10:J10"/>
    <mergeCell ref="C27:C28"/>
    <mergeCell ref="D3:G3"/>
    <mergeCell ref="D4:G4"/>
    <mergeCell ref="D10:D11"/>
    <mergeCell ref="E10:G10"/>
  </mergeCells>
  <hyperlinks>
    <hyperlink ref="E32" r:id="rId1" xr:uid="{27954EC9-2253-4994-AD11-4E7FC8100D84}"/>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C3:C5"/>
  <sheetViews>
    <sheetView workbookViewId="0">
      <selection activeCell="C7" sqref="C7"/>
    </sheetView>
  </sheetViews>
  <sheetFormatPr defaultRowHeight="15.75" x14ac:dyDescent="0.25"/>
  <cols>
    <col min="3" max="3" width="64.125" customWidth="1"/>
  </cols>
  <sheetData>
    <row r="3" spans="3:3" ht="19.5" customHeight="1" x14ac:dyDescent="0.25">
      <c r="C3" s="57" t="s">
        <v>216</v>
      </c>
    </row>
    <row r="4" spans="3:3" ht="65.25" customHeight="1" x14ac:dyDescent="0.25">
      <c r="C4" s="38" t="s">
        <v>217</v>
      </c>
    </row>
    <row r="5" spans="3:3" x14ac:dyDescent="0.25">
      <c r="C5" s="68" t="s">
        <v>230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C3:AH161"/>
  <sheetViews>
    <sheetView zoomScale="60" zoomScaleNormal="60" workbookViewId="0">
      <selection activeCell="N10" sqref="N10"/>
    </sheetView>
  </sheetViews>
  <sheetFormatPr defaultRowHeight="15.75" x14ac:dyDescent="0.25"/>
  <cols>
    <col min="1" max="2" width="9" style="72"/>
    <col min="3" max="3" width="54.875" style="72" customWidth="1"/>
    <col min="4" max="4" width="6.375" style="72" bestFit="1" customWidth="1"/>
    <col min="5" max="5" width="13.5" style="72" customWidth="1"/>
    <col min="6" max="6" width="14.875" style="72" bestFit="1" customWidth="1"/>
    <col min="7" max="8" width="8" style="72" customWidth="1"/>
    <col min="9" max="9" width="8.25" style="72" customWidth="1"/>
    <col min="10" max="10" width="7.625" style="72" customWidth="1"/>
    <col min="11" max="11" width="11.5" style="72" customWidth="1"/>
    <col min="12" max="12" width="16" style="72" customWidth="1"/>
    <col min="13" max="13" width="16.125" style="72" bestFit="1" customWidth="1"/>
    <col min="14" max="14" width="14.5" style="72" bestFit="1" customWidth="1"/>
    <col min="15" max="15" width="10.125" style="72" customWidth="1"/>
    <col min="16" max="16" width="10.625" style="72" customWidth="1"/>
    <col min="17" max="17" width="8.625" style="72" bestFit="1" customWidth="1"/>
    <col min="18" max="18" width="11.75" style="72" bestFit="1" customWidth="1"/>
    <col min="19" max="20" width="8.25" style="72" bestFit="1" customWidth="1"/>
    <col min="21" max="21" width="38.5" style="72" bestFit="1" customWidth="1"/>
    <col min="22" max="22" width="5.5" style="72" bestFit="1" customWidth="1"/>
    <col min="23" max="23" width="19.875" style="72" bestFit="1" customWidth="1"/>
    <col min="24" max="24" width="6.375" style="72" bestFit="1" customWidth="1"/>
    <col min="25" max="25" width="5.125" style="72" bestFit="1" customWidth="1"/>
    <col min="26" max="26" width="6.125" style="72" bestFit="1" customWidth="1"/>
    <col min="27" max="27" width="60.75" style="72" bestFit="1" customWidth="1"/>
    <col min="28" max="28" width="6.125" style="72" bestFit="1" customWidth="1"/>
    <col min="29" max="29" width="5.375" style="72" bestFit="1" customWidth="1"/>
    <col min="30" max="30" width="6.375" style="72" bestFit="1" customWidth="1"/>
    <col min="31" max="31" width="6.125" style="72" bestFit="1" customWidth="1"/>
    <col min="32" max="34" width="7.625" style="72" bestFit="1" customWidth="1"/>
    <col min="35" max="35" width="6.375" style="72" bestFit="1" customWidth="1"/>
    <col min="36" max="36" width="7.625" style="72" bestFit="1" customWidth="1"/>
    <col min="37" max="16384" width="9" style="72"/>
  </cols>
  <sheetData>
    <row r="3" spans="3:20" ht="28.5" customHeight="1" x14ac:dyDescent="0.25">
      <c r="C3" s="294" t="s">
        <v>11</v>
      </c>
      <c r="D3" s="294"/>
      <c r="E3" s="294"/>
      <c r="F3" s="294"/>
    </row>
    <row r="4" spans="3:20" ht="171" customHeight="1" x14ac:dyDescent="0.25">
      <c r="C4" s="293" t="s">
        <v>215</v>
      </c>
      <c r="D4" s="293"/>
      <c r="E4" s="293"/>
      <c r="F4" s="293"/>
    </row>
    <row r="11" spans="3:20" x14ac:dyDescent="0.25">
      <c r="C11" s="289" t="s">
        <v>266</v>
      </c>
      <c r="D11" s="289"/>
      <c r="E11" s="289"/>
      <c r="F11" s="289"/>
      <c r="G11" s="289"/>
      <c r="H11" s="289"/>
      <c r="I11" s="289"/>
      <c r="J11" s="289"/>
      <c r="K11" s="289"/>
      <c r="L11" s="289"/>
      <c r="M11" s="289"/>
      <c r="N11" s="289"/>
      <c r="O11" s="289"/>
      <c r="P11" s="289"/>
      <c r="Q11" s="289"/>
      <c r="R11" s="289"/>
      <c r="S11" s="289"/>
    </row>
    <row r="12" spans="3:20" x14ac:dyDescent="0.25">
      <c r="C12" s="123"/>
      <c r="D12" s="292">
        <v>2017</v>
      </c>
      <c r="E12" s="292"/>
      <c r="F12" s="292">
        <v>2018</v>
      </c>
      <c r="G12" s="292"/>
      <c r="H12" s="292">
        <v>2019</v>
      </c>
      <c r="I12" s="292"/>
      <c r="J12" s="292">
        <v>2020</v>
      </c>
      <c r="K12" s="292"/>
      <c r="L12" s="292">
        <v>2021</v>
      </c>
      <c r="M12" s="292"/>
      <c r="N12" s="292">
        <v>2022</v>
      </c>
      <c r="O12" s="292"/>
      <c r="P12" s="292">
        <v>2023</v>
      </c>
      <c r="Q12" s="292"/>
      <c r="R12" s="292">
        <v>2024</v>
      </c>
      <c r="S12" s="292"/>
      <c r="T12" s="113"/>
    </row>
    <row r="13" spans="3:20" x14ac:dyDescent="0.25">
      <c r="C13" s="123"/>
      <c r="D13" s="123" t="s">
        <v>262</v>
      </c>
      <c r="E13" s="123" t="s">
        <v>263</v>
      </c>
      <c r="F13" s="123" t="s">
        <v>262</v>
      </c>
      <c r="G13" s="123" t="s">
        <v>263</v>
      </c>
      <c r="H13" s="123" t="s">
        <v>262</v>
      </c>
      <c r="I13" s="123" t="s">
        <v>263</v>
      </c>
      <c r="J13" s="123" t="s">
        <v>262</v>
      </c>
      <c r="K13" s="123" t="s">
        <v>263</v>
      </c>
      <c r="L13" s="123" t="s">
        <v>262</v>
      </c>
      <c r="M13" s="123" t="s">
        <v>263</v>
      </c>
      <c r="N13" s="123" t="s">
        <v>262</v>
      </c>
      <c r="O13" s="123" t="s">
        <v>263</v>
      </c>
      <c r="P13" s="123" t="s">
        <v>262</v>
      </c>
      <c r="Q13" s="123" t="s">
        <v>263</v>
      </c>
      <c r="R13" s="123" t="s">
        <v>262</v>
      </c>
      <c r="S13" s="123" t="s">
        <v>263</v>
      </c>
    </row>
    <row r="14" spans="3:20" x14ac:dyDescent="0.25">
      <c r="C14" s="124" t="s">
        <v>251</v>
      </c>
      <c r="D14" s="125"/>
      <c r="E14" s="126"/>
      <c r="F14" s="126"/>
      <c r="G14" s="126"/>
      <c r="H14" s="126"/>
      <c r="I14" s="126"/>
      <c r="J14" s="126"/>
      <c r="K14" s="126"/>
      <c r="L14" s="126"/>
      <c r="M14" s="126"/>
      <c r="N14" s="126"/>
      <c r="O14" s="126"/>
      <c r="P14" s="126"/>
      <c r="Q14" s="126"/>
      <c r="R14" s="126"/>
      <c r="S14" s="127"/>
    </row>
    <row r="15" spans="3:20" x14ac:dyDescent="0.25">
      <c r="C15" s="123" t="s">
        <v>252</v>
      </c>
      <c r="D15" s="123">
        <v>8.6999999999999993</v>
      </c>
      <c r="E15" s="123">
        <v>9.3000000000000007</v>
      </c>
      <c r="F15" s="123">
        <v>9.1</v>
      </c>
      <c r="G15" s="123">
        <v>9.6</v>
      </c>
      <c r="H15" s="123">
        <v>11</v>
      </c>
      <c r="I15" s="123">
        <v>11.4</v>
      </c>
      <c r="J15" s="123">
        <v>11.7</v>
      </c>
      <c r="K15" s="123">
        <v>11.8</v>
      </c>
      <c r="L15" s="123">
        <v>12.7</v>
      </c>
      <c r="M15" s="123">
        <v>14.5</v>
      </c>
      <c r="N15" s="123">
        <v>15.4</v>
      </c>
      <c r="O15" s="123">
        <v>16.8</v>
      </c>
      <c r="P15" s="123">
        <v>18.399999999999999</v>
      </c>
      <c r="Q15" s="128">
        <v>20.299880789690729</v>
      </c>
      <c r="R15" s="123">
        <v>22.3</v>
      </c>
      <c r="S15" s="123">
        <v>23.4</v>
      </c>
    </row>
    <row r="16" spans="3:20" x14ac:dyDescent="0.25">
      <c r="C16" s="123" t="s">
        <v>253</v>
      </c>
      <c r="D16" s="123">
        <v>8</v>
      </c>
      <c r="E16" s="123">
        <v>8.6999999999999993</v>
      </c>
      <c r="F16" s="123">
        <v>8.6999999999999993</v>
      </c>
      <c r="G16" s="123">
        <v>9</v>
      </c>
      <c r="H16" s="123">
        <v>10.3</v>
      </c>
      <c r="I16" s="123">
        <v>10.8</v>
      </c>
      <c r="J16" s="123">
        <v>10.8</v>
      </c>
      <c r="K16" s="123">
        <v>10.5</v>
      </c>
      <c r="L16" s="123">
        <v>11.2</v>
      </c>
      <c r="M16" s="123">
        <v>13.1</v>
      </c>
      <c r="N16" s="123">
        <v>14</v>
      </c>
      <c r="O16" s="123">
        <v>15.5</v>
      </c>
      <c r="P16" s="123">
        <v>17.3</v>
      </c>
      <c r="Q16" s="128">
        <v>18.421672125224735</v>
      </c>
      <c r="R16" s="123">
        <v>20.8</v>
      </c>
      <c r="S16" s="123">
        <v>22</v>
      </c>
    </row>
    <row r="17" spans="3:19" x14ac:dyDescent="0.25">
      <c r="C17" s="123" t="s">
        <v>264</v>
      </c>
      <c r="D17" s="123">
        <v>5.5</v>
      </c>
      <c r="E17" s="123">
        <v>5.9</v>
      </c>
      <c r="F17" s="123">
        <v>4.7</v>
      </c>
      <c r="G17" s="123">
        <v>4.8</v>
      </c>
      <c r="H17" s="123">
        <v>5.2</v>
      </c>
      <c r="I17" s="123">
        <v>5.2</v>
      </c>
      <c r="J17" s="123">
        <v>5.4</v>
      </c>
      <c r="K17" s="123">
        <v>4.9000000000000004</v>
      </c>
      <c r="L17" s="123">
        <v>5</v>
      </c>
      <c r="M17" s="123">
        <v>5.7</v>
      </c>
      <c r="N17" s="123">
        <v>6.2</v>
      </c>
      <c r="O17" s="123">
        <v>4.9000000000000004</v>
      </c>
      <c r="P17" s="123">
        <v>7.4</v>
      </c>
      <c r="Q17" s="128">
        <v>7.7238569575767055</v>
      </c>
      <c r="R17" s="123">
        <v>8.9</v>
      </c>
      <c r="S17" s="123">
        <v>9.6999999999999993</v>
      </c>
    </row>
    <row r="18" spans="3:19" x14ac:dyDescent="0.25">
      <c r="C18" s="124" t="s">
        <v>254</v>
      </c>
      <c r="D18" s="125"/>
      <c r="E18" s="126"/>
      <c r="F18" s="126"/>
      <c r="G18" s="126"/>
      <c r="H18" s="126"/>
      <c r="I18" s="126"/>
      <c r="J18" s="126"/>
      <c r="K18" s="126"/>
      <c r="L18" s="126"/>
      <c r="M18" s="126"/>
      <c r="N18" s="126"/>
      <c r="O18" s="126"/>
      <c r="P18" s="126"/>
      <c r="Q18" s="129"/>
      <c r="R18" s="126"/>
      <c r="S18" s="127"/>
    </row>
    <row r="19" spans="3:19" x14ac:dyDescent="0.25">
      <c r="C19" s="123" t="s">
        <v>265</v>
      </c>
      <c r="D19" s="123">
        <v>13.2</v>
      </c>
      <c r="E19" s="123">
        <v>13</v>
      </c>
      <c r="F19" s="123">
        <v>12</v>
      </c>
      <c r="G19" s="123">
        <v>12</v>
      </c>
      <c r="H19" s="123">
        <v>11.3</v>
      </c>
      <c r="I19" s="123">
        <v>10.6</v>
      </c>
      <c r="J19" s="123">
        <v>13.5</v>
      </c>
      <c r="K19" s="123">
        <v>14.6</v>
      </c>
      <c r="L19" s="123">
        <v>13.4</v>
      </c>
      <c r="M19" s="123">
        <v>12.8</v>
      </c>
      <c r="N19" s="123">
        <v>12.1</v>
      </c>
      <c r="O19" s="123">
        <v>12.4</v>
      </c>
      <c r="P19" s="123">
        <v>16.100000000000001</v>
      </c>
      <c r="Q19" s="128">
        <v>12.983869888736724</v>
      </c>
      <c r="R19" s="123">
        <v>7.1</v>
      </c>
      <c r="S19" s="123">
        <v>5.3</v>
      </c>
    </row>
    <row r="20" spans="3:19" x14ac:dyDescent="0.25">
      <c r="C20" s="123" t="s">
        <v>255</v>
      </c>
      <c r="D20" s="123">
        <v>62.2</v>
      </c>
      <c r="E20" s="123">
        <v>52.1</v>
      </c>
      <c r="F20" s="123">
        <v>43</v>
      </c>
      <c r="G20" s="123">
        <v>40.299999999999997</v>
      </c>
      <c r="H20" s="123">
        <v>36.799999999999997</v>
      </c>
      <c r="I20" s="123">
        <v>34.9</v>
      </c>
      <c r="J20" s="123">
        <v>46.2</v>
      </c>
      <c r="K20" s="123">
        <v>60.4</v>
      </c>
      <c r="L20" s="123">
        <v>54.3</v>
      </c>
      <c r="M20" s="123">
        <v>43.6</v>
      </c>
      <c r="N20" s="123">
        <v>38.700000000000003</v>
      </c>
      <c r="O20" s="123">
        <v>38.5</v>
      </c>
      <c r="P20" s="123">
        <v>45.5</v>
      </c>
      <c r="Q20" s="128">
        <v>33.694807397328127</v>
      </c>
      <c r="R20" s="123">
        <v>13.1</v>
      </c>
      <c r="S20" s="123">
        <v>10.6</v>
      </c>
    </row>
    <row r="21" spans="3:19" x14ac:dyDescent="0.25">
      <c r="C21" s="124" t="s">
        <v>256</v>
      </c>
      <c r="D21" s="125"/>
      <c r="E21" s="126"/>
      <c r="F21" s="126"/>
      <c r="G21" s="126"/>
      <c r="H21" s="126"/>
      <c r="I21" s="126"/>
      <c r="J21" s="126"/>
      <c r="K21" s="126"/>
      <c r="L21" s="126"/>
      <c r="M21" s="126"/>
      <c r="N21" s="126"/>
      <c r="O21" s="126"/>
      <c r="P21" s="126"/>
      <c r="Q21" s="129"/>
      <c r="R21" s="126"/>
      <c r="S21" s="127"/>
    </row>
    <row r="22" spans="3:19" x14ac:dyDescent="0.25">
      <c r="C22" s="123" t="s">
        <v>257</v>
      </c>
      <c r="D22" s="123">
        <v>0.6</v>
      </c>
      <c r="E22" s="123">
        <v>0.9</v>
      </c>
      <c r="F22" s="123">
        <v>0.5</v>
      </c>
      <c r="G22" s="123">
        <v>0.1</v>
      </c>
      <c r="H22" s="123">
        <v>0.6</v>
      </c>
      <c r="I22" s="123">
        <v>1</v>
      </c>
      <c r="J22" s="123">
        <v>0.3</v>
      </c>
      <c r="K22" s="123">
        <v>2</v>
      </c>
      <c r="L22" s="123">
        <v>1.2</v>
      </c>
      <c r="M22" s="123">
        <v>1.8</v>
      </c>
      <c r="N22" s="123">
        <v>1.2</v>
      </c>
      <c r="O22" s="123">
        <v>3.3</v>
      </c>
      <c r="P22" s="123">
        <v>1.2</v>
      </c>
      <c r="Q22" s="128">
        <v>2.7352467304622441</v>
      </c>
      <c r="R22" s="123">
        <v>1.1000000000000001</v>
      </c>
      <c r="S22" s="123">
        <v>2.7</v>
      </c>
    </row>
    <row r="23" spans="3:19" x14ac:dyDescent="0.25">
      <c r="C23" s="123" t="s">
        <v>258</v>
      </c>
      <c r="D23" s="123">
        <v>11.9</v>
      </c>
      <c r="E23" s="123">
        <v>16.2</v>
      </c>
      <c r="F23" s="123">
        <v>8.3000000000000007</v>
      </c>
      <c r="G23" s="123">
        <v>1.9</v>
      </c>
      <c r="H23" s="123">
        <v>10.7</v>
      </c>
      <c r="I23" s="123">
        <v>16.7</v>
      </c>
      <c r="J23" s="123">
        <v>4.2</v>
      </c>
      <c r="K23" s="123">
        <v>34.799999999999997</v>
      </c>
      <c r="L23" s="123">
        <v>22</v>
      </c>
      <c r="M23" s="123">
        <v>29.6</v>
      </c>
      <c r="N23" s="123">
        <v>18.3</v>
      </c>
      <c r="O23" s="123">
        <v>48.1</v>
      </c>
      <c r="P23" s="123">
        <v>16</v>
      </c>
      <c r="Q23" s="128">
        <v>36.457268052238234</v>
      </c>
      <c r="R23" s="123">
        <v>13.3</v>
      </c>
      <c r="S23" s="123">
        <v>30.8</v>
      </c>
    </row>
    <row r="24" spans="3:19" x14ac:dyDescent="0.25">
      <c r="C24" s="124" t="s">
        <v>259</v>
      </c>
      <c r="D24" s="125"/>
      <c r="E24" s="126"/>
      <c r="F24" s="126"/>
      <c r="G24" s="126"/>
      <c r="H24" s="126"/>
      <c r="I24" s="126"/>
      <c r="J24" s="126"/>
      <c r="K24" s="126"/>
      <c r="L24" s="126"/>
      <c r="M24" s="126"/>
      <c r="N24" s="126"/>
      <c r="O24" s="126"/>
      <c r="P24" s="126"/>
      <c r="Q24" s="129"/>
      <c r="R24" s="126"/>
      <c r="S24" s="127"/>
    </row>
    <row r="25" spans="3:19" x14ac:dyDescent="0.25">
      <c r="C25" s="123" t="s">
        <v>260</v>
      </c>
      <c r="D25" s="123">
        <v>37.5</v>
      </c>
      <c r="E25" s="123">
        <v>37.9</v>
      </c>
      <c r="F25" s="123">
        <v>41.3</v>
      </c>
      <c r="G25" s="123">
        <v>40.200000000000003</v>
      </c>
      <c r="H25" s="123">
        <v>43.5</v>
      </c>
      <c r="I25" s="123">
        <v>46.8</v>
      </c>
      <c r="J25" s="123">
        <v>49.1</v>
      </c>
      <c r="K25" s="123">
        <v>51.5</v>
      </c>
      <c r="L25" s="123">
        <v>55.1</v>
      </c>
      <c r="M25" s="123">
        <v>58.8</v>
      </c>
      <c r="N25" s="123">
        <v>56.5</v>
      </c>
      <c r="O25" s="123">
        <v>54.3</v>
      </c>
      <c r="P25" s="123">
        <v>52.3</v>
      </c>
      <c r="Q25" s="128">
        <v>53.551864738271327</v>
      </c>
      <c r="R25" s="123">
        <v>54.2</v>
      </c>
      <c r="S25" s="123">
        <v>52.7</v>
      </c>
    </row>
    <row r="26" spans="3:19" x14ac:dyDescent="0.25">
      <c r="C26" s="123" t="s">
        <v>261</v>
      </c>
      <c r="D26" s="123">
        <v>81</v>
      </c>
      <c r="E26" s="123">
        <v>82.3</v>
      </c>
      <c r="F26" s="123">
        <v>86.9</v>
      </c>
      <c r="G26" s="123">
        <v>82.1</v>
      </c>
      <c r="H26" s="123">
        <v>87.3</v>
      </c>
      <c r="I26" s="123">
        <v>93.4</v>
      </c>
      <c r="J26" s="123">
        <v>95.5</v>
      </c>
      <c r="K26" s="123">
        <v>101.3</v>
      </c>
      <c r="L26" s="123">
        <v>110.7</v>
      </c>
      <c r="M26" s="123">
        <v>117</v>
      </c>
      <c r="N26" s="123">
        <v>114.4</v>
      </c>
      <c r="O26" s="123">
        <v>107</v>
      </c>
      <c r="P26" s="123">
        <v>102.7</v>
      </c>
      <c r="Q26" s="128">
        <v>102.6217381760316</v>
      </c>
      <c r="R26" s="123">
        <v>101.6</v>
      </c>
      <c r="S26" s="123">
        <v>97.3</v>
      </c>
    </row>
    <row r="27" spans="3:19" x14ac:dyDescent="0.25">
      <c r="C27" s="124" t="s">
        <v>267</v>
      </c>
      <c r="D27" s="125"/>
      <c r="E27" s="126"/>
      <c r="F27" s="126"/>
      <c r="G27" s="126"/>
      <c r="H27" s="126"/>
      <c r="I27" s="126"/>
      <c r="J27" s="126"/>
      <c r="K27" s="126"/>
      <c r="L27" s="126"/>
      <c r="M27" s="126"/>
      <c r="N27" s="126"/>
      <c r="O27" s="126"/>
      <c r="P27" s="126"/>
      <c r="Q27" s="129"/>
      <c r="R27" s="126"/>
      <c r="S27" s="127"/>
    </row>
    <row r="28" spans="3:19" x14ac:dyDescent="0.25">
      <c r="C28" s="123" t="s">
        <v>268</v>
      </c>
      <c r="D28" s="123"/>
      <c r="E28" s="123"/>
      <c r="F28" s="123"/>
      <c r="G28" s="123">
        <v>22.2</v>
      </c>
      <c r="H28" s="123"/>
      <c r="I28" s="123">
        <v>11.5</v>
      </c>
      <c r="J28" s="123"/>
      <c r="K28" s="123">
        <v>20.8</v>
      </c>
      <c r="L28" s="123"/>
      <c r="M28" s="123">
        <v>39.4</v>
      </c>
      <c r="N28" s="123"/>
      <c r="O28" s="123">
        <v>23.2</v>
      </c>
      <c r="P28" s="128">
        <v>21</v>
      </c>
      <c r="Q28" s="128">
        <v>20.551542502362281</v>
      </c>
      <c r="R28" s="123">
        <v>18.3</v>
      </c>
      <c r="S28" s="123">
        <v>12.7</v>
      </c>
    </row>
    <row r="29" spans="3:19" x14ac:dyDescent="0.25">
      <c r="C29" s="130" t="s">
        <v>285</v>
      </c>
      <c r="D29" s="131"/>
      <c r="E29" s="131"/>
      <c r="F29" s="131"/>
      <c r="G29" s="131"/>
      <c r="H29" s="131"/>
      <c r="I29" s="131"/>
      <c r="J29" s="131"/>
      <c r="K29" s="131"/>
      <c r="L29" s="131"/>
      <c r="M29" s="131"/>
      <c r="N29" s="131"/>
      <c r="O29" s="131"/>
      <c r="P29" s="131"/>
      <c r="Q29" s="131"/>
      <c r="R29" s="131"/>
      <c r="S29" s="131"/>
    </row>
    <row r="30" spans="3:19" x14ac:dyDescent="0.25">
      <c r="C30" s="130" t="s">
        <v>286</v>
      </c>
      <c r="D30" s="132" t="s">
        <v>287</v>
      </c>
      <c r="F30" s="131"/>
      <c r="G30" s="131"/>
      <c r="H30" s="131"/>
      <c r="I30" s="131"/>
      <c r="J30" s="131"/>
      <c r="K30" s="131"/>
      <c r="L30" s="131"/>
      <c r="M30" s="131"/>
      <c r="N30" s="131"/>
      <c r="O30" s="131"/>
      <c r="P30" s="131"/>
      <c r="Q30" s="131"/>
      <c r="R30" s="131"/>
      <c r="S30" s="131"/>
    </row>
    <row r="31" spans="3:19" x14ac:dyDescent="0.25">
      <c r="C31" s="130"/>
      <c r="D31" s="133" t="s">
        <v>288</v>
      </c>
      <c r="F31" s="131"/>
      <c r="G31" s="131"/>
      <c r="H31" s="131"/>
      <c r="I31" s="131"/>
      <c r="J31" s="131"/>
      <c r="K31" s="131"/>
      <c r="L31" s="131"/>
      <c r="M31" s="131"/>
      <c r="N31" s="131"/>
      <c r="O31" s="131"/>
      <c r="P31" s="131"/>
      <c r="Q31" s="131"/>
      <c r="R31" s="131"/>
      <c r="S31" s="131"/>
    </row>
    <row r="32" spans="3:19" x14ac:dyDescent="0.25">
      <c r="C32" s="130"/>
      <c r="D32" s="133" t="s">
        <v>289</v>
      </c>
      <c r="F32" s="131"/>
      <c r="G32" s="131"/>
      <c r="H32" s="131"/>
      <c r="I32" s="131"/>
      <c r="J32" s="131"/>
      <c r="K32" s="131"/>
      <c r="L32" s="131"/>
      <c r="M32" s="131"/>
      <c r="N32" s="131"/>
      <c r="O32" s="131"/>
      <c r="P32" s="131"/>
      <c r="Q32" s="131"/>
      <c r="R32" s="131"/>
      <c r="S32" s="131"/>
    </row>
    <row r="34" spans="3:19" x14ac:dyDescent="0.25">
      <c r="C34" s="289" t="s">
        <v>274</v>
      </c>
      <c r="D34" s="289"/>
      <c r="E34" s="289"/>
      <c r="F34" s="289"/>
      <c r="G34" s="289"/>
      <c r="H34" s="289"/>
      <c r="I34" s="289"/>
      <c r="J34" s="289"/>
      <c r="K34" s="289"/>
      <c r="L34" s="289"/>
      <c r="M34" s="289"/>
      <c r="N34" s="289"/>
      <c r="O34" s="289"/>
      <c r="P34" s="289"/>
      <c r="Q34" s="289"/>
      <c r="R34" s="289"/>
      <c r="S34" s="289"/>
    </row>
    <row r="35" spans="3:19" x14ac:dyDescent="0.25">
      <c r="C35" s="123"/>
      <c r="D35" s="292">
        <v>2017</v>
      </c>
      <c r="E35" s="292"/>
      <c r="F35" s="292">
        <v>2018</v>
      </c>
      <c r="G35" s="292"/>
      <c r="H35" s="292">
        <v>2019</v>
      </c>
      <c r="I35" s="292"/>
      <c r="J35" s="292">
        <v>2020</v>
      </c>
      <c r="K35" s="292"/>
      <c r="L35" s="292">
        <v>2021</v>
      </c>
      <c r="M35" s="292"/>
      <c r="N35" s="292">
        <v>2022</v>
      </c>
      <c r="O35" s="292"/>
      <c r="P35" s="292">
        <v>2023</v>
      </c>
      <c r="Q35" s="292"/>
      <c r="R35" s="292">
        <v>2024</v>
      </c>
      <c r="S35" s="292"/>
    </row>
    <row r="36" spans="3:19" x14ac:dyDescent="0.25">
      <c r="C36" s="123"/>
      <c r="D36" s="123" t="s">
        <v>262</v>
      </c>
      <c r="E36" s="123" t="s">
        <v>263</v>
      </c>
      <c r="F36" s="123" t="s">
        <v>262</v>
      </c>
      <c r="G36" s="123" t="s">
        <v>263</v>
      </c>
      <c r="H36" s="123" t="s">
        <v>262</v>
      </c>
      <c r="I36" s="123" t="s">
        <v>263</v>
      </c>
      <c r="J36" s="123" t="s">
        <v>262</v>
      </c>
      <c r="K36" s="123" t="s">
        <v>263</v>
      </c>
      <c r="L36" s="123" t="s">
        <v>262</v>
      </c>
      <c r="M36" s="123" t="s">
        <v>263</v>
      </c>
      <c r="N36" s="123" t="s">
        <v>262</v>
      </c>
      <c r="O36" s="123" t="s">
        <v>263</v>
      </c>
      <c r="P36" s="123" t="s">
        <v>262</v>
      </c>
      <c r="Q36" s="123" t="s">
        <v>263</v>
      </c>
      <c r="R36" s="123" t="s">
        <v>262</v>
      </c>
      <c r="S36" s="123" t="s">
        <v>263</v>
      </c>
    </row>
    <row r="37" spans="3:19" x14ac:dyDescent="0.25">
      <c r="C37" s="124" t="s">
        <v>271</v>
      </c>
      <c r="D37" s="125"/>
      <c r="E37" s="126"/>
      <c r="F37" s="126"/>
      <c r="G37" s="126"/>
      <c r="H37" s="126"/>
      <c r="I37" s="126"/>
      <c r="J37" s="126"/>
      <c r="K37" s="126"/>
      <c r="L37" s="126"/>
      <c r="M37" s="126"/>
      <c r="N37" s="126"/>
      <c r="O37" s="126"/>
      <c r="P37" s="126"/>
      <c r="Q37" s="126"/>
      <c r="R37" s="126"/>
      <c r="S37" s="127"/>
    </row>
    <row r="38" spans="3:19" x14ac:dyDescent="0.25">
      <c r="C38" s="123" t="s">
        <v>272</v>
      </c>
      <c r="D38" s="123" t="s">
        <v>269</v>
      </c>
      <c r="E38" s="128">
        <v>100</v>
      </c>
      <c r="F38" s="128">
        <v>92.5</v>
      </c>
      <c r="G38" s="128">
        <v>102</v>
      </c>
      <c r="H38" s="128">
        <v>100.8</v>
      </c>
      <c r="I38" s="128">
        <v>107</v>
      </c>
      <c r="J38" s="128">
        <v>111.6</v>
      </c>
      <c r="K38" s="128">
        <v>116</v>
      </c>
      <c r="L38" s="128">
        <v>111.6</v>
      </c>
      <c r="M38" s="128">
        <v>120.8</v>
      </c>
      <c r="N38" s="128">
        <v>128.580393267413</v>
      </c>
      <c r="O38" s="128">
        <v>129.822465951933</v>
      </c>
      <c r="P38" s="128">
        <v>129.822465951933</v>
      </c>
      <c r="Q38" s="128">
        <v>111.74869270537096</v>
      </c>
      <c r="R38" s="128">
        <v>144.78518541519958</v>
      </c>
      <c r="S38" s="128">
        <v>151.58687030530456</v>
      </c>
    </row>
    <row r="39" spans="3:19" x14ac:dyDescent="0.25">
      <c r="C39" s="124" t="s">
        <v>256</v>
      </c>
      <c r="D39" s="125"/>
      <c r="E39" s="126"/>
      <c r="F39" s="126"/>
      <c r="G39" s="126"/>
      <c r="H39" s="126"/>
      <c r="I39" s="126"/>
      <c r="J39" s="126"/>
      <c r="K39" s="126"/>
      <c r="L39" s="126"/>
      <c r="M39" s="126"/>
      <c r="N39" s="126"/>
      <c r="O39" s="126"/>
      <c r="P39" s="126"/>
      <c r="Q39" s="129"/>
      <c r="R39" s="126"/>
      <c r="S39" s="127"/>
    </row>
    <row r="40" spans="3:19" x14ac:dyDescent="0.25">
      <c r="C40" s="123" t="s">
        <v>257</v>
      </c>
      <c r="D40" s="123" t="s">
        <v>269</v>
      </c>
      <c r="E40" s="128">
        <v>6.3</v>
      </c>
      <c r="F40" s="128">
        <v>3.3</v>
      </c>
      <c r="G40" s="128">
        <v>4.3</v>
      </c>
      <c r="H40" s="128">
        <v>4.5</v>
      </c>
      <c r="I40" s="128">
        <v>8</v>
      </c>
      <c r="J40" s="128">
        <v>9.5</v>
      </c>
      <c r="K40" s="128">
        <v>12</v>
      </c>
      <c r="L40" s="128">
        <v>11</v>
      </c>
      <c r="M40" s="128">
        <v>16.2</v>
      </c>
      <c r="N40" s="128">
        <v>5.0272478904593205</v>
      </c>
      <c r="O40" s="128">
        <v>8.3275125144430273</v>
      </c>
      <c r="P40" s="128">
        <v>7.9617055819176716</v>
      </c>
      <c r="Q40" s="128">
        <v>7.675985390873727</v>
      </c>
      <c r="R40" s="128">
        <v>1.9968455555945139</v>
      </c>
      <c r="S40" s="128">
        <v>4.8584282322684427</v>
      </c>
    </row>
    <row r="41" spans="3:19" x14ac:dyDescent="0.25">
      <c r="C41" s="123" t="s">
        <v>270</v>
      </c>
      <c r="D41" s="123" t="s">
        <v>269</v>
      </c>
      <c r="E41" s="128">
        <v>7.8</v>
      </c>
      <c r="F41" s="128">
        <v>3.7</v>
      </c>
      <c r="G41" s="128">
        <v>5.2</v>
      </c>
      <c r="H41" s="128">
        <v>5.0999999999999996</v>
      </c>
      <c r="I41" s="128">
        <v>10</v>
      </c>
      <c r="J41" s="128">
        <v>10.6</v>
      </c>
      <c r="K41" s="128">
        <v>15</v>
      </c>
      <c r="L41" s="128">
        <v>12.2</v>
      </c>
      <c r="M41" s="128">
        <v>18.7</v>
      </c>
      <c r="N41" s="128">
        <v>5.60897310338982</v>
      </c>
      <c r="O41" s="128">
        <v>9.3239638145286108</v>
      </c>
      <c r="P41" s="128">
        <v>9.1665646549414657</v>
      </c>
      <c r="Q41" s="128">
        <v>8.4789848899265259</v>
      </c>
      <c r="R41" s="128">
        <v>2.2234538909250845</v>
      </c>
      <c r="S41" s="128">
        <v>5.4261392208414172</v>
      </c>
    </row>
    <row r="42" spans="3:19" x14ac:dyDescent="0.25">
      <c r="C42" s="124" t="s">
        <v>259</v>
      </c>
      <c r="D42" s="125"/>
      <c r="E42" s="126"/>
      <c r="F42" s="126"/>
      <c r="G42" s="126"/>
      <c r="H42" s="126"/>
      <c r="I42" s="126"/>
      <c r="J42" s="126"/>
      <c r="K42" s="126"/>
      <c r="L42" s="126"/>
      <c r="M42" s="126"/>
      <c r="N42" s="126"/>
      <c r="O42" s="126"/>
      <c r="P42" s="126"/>
      <c r="Q42" s="129"/>
      <c r="R42" s="126"/>
      <c r="S42" s="127"/>
    </row>
    <row r="43" spans="3:19" x14ac:dyDescent="0.25">
      <c r="C43" s="123" t="s">
        <v>273</v>
      </c>
      <c r="D43" s="123" t="s">
        <v>269</v>
      </c>
      <c r="E43" s="128">
        <v>60.1</v>
      </c>
      <c r="F43" s="128">
        <v>57</v>
      </c>
      <c r="G43" s="128">
        <v>68.3</v>
      </c>
      <c r="H43" s="128">
        <v>72</v>
      </c>
      <c r="I43" s="128">
        <v>64</v>
      </c>
      <c r="J43" s="128">
        <v>62</v>
      </c>
      <c r="K43" s="128">
        <v>61</v>
      </c>
      <c r="L43" s="128">
        <v>70</v>
      </c>
      <c r="M43" s="128">
        <v>60.7</v>
      </c>
      <c r="N43" s="128">
        <v>44.766399111786797</v>
      </c>
      <c r="O43" s="128">
        <v>42.215040879230301</v>
      </c>
      <c r="P43" s="128">
        <v>47.39312369854516</v>
      </c>
      <c r="Q43" s="128">
        <v>44.463876320251181</v>
      </c>
      <c r="R43" s="128">
        <v>42.696278807502161</v>
      </c>
      <c r="S43" s="128">
        <v>46.614013411635611</v>
      </c>
    </row>
    <row r="44" spans="3:19" x14ac:dyDescent="0.25">
      <c r="C44" s="130" t="s">
        <v>285</v>
      </c>
    </row>
    <row r="45" spans="3:19" x14ac:dyDescent="0.25">
      <c r="C45" s="130" t="s">
        <v>286</v>
      </c>
      <c r="D45" s="133" t="s">
        <v>287</v>
      </c>
    </row>
    <row r="46" spans="3:19" x14ac:dyDescent="0.25">
      <c r="C46" s="130"/>
      <c r="D46" s="133" t="s">
        <v>288</v>
      </c>
    </row>
    <row r="47" spans="3:19" x14ac:dyDescent="0.25">
      <c r="C47" s="130"/>
      <c r="D47" s="133" t="s">
        <v>289</v>
      </c>
    </row>
    <row r="48" spans="3:19" x14ac:dyDescent="0.25">
      <c r="C48" s="130"/>
      <c r="D48" s="133"/>
    </row>
    <row r="49" spans="3:19" x14ac:dyDescent="0.25">
      <c r="C49" s="289" t="s">
        <v>275</v>
      </c>
      <c r="D49" s="289"/>
      <c r="E49" s="289"/>
      <c r="F49" s="289"/>
      <c r="G49" s="289"/>
      <c r="H49" s="289"/>
      <c r="I49" s="289"/>
      <c r="J49" s="289"/>
      <c r="K49" s="289"/>
      <c r="L49" s="289"/>
      <c r="M49" s="289"/>
      <c r="N49" s="289"/>
      <c r="O49" s="289"/>
      <c r="P49" s="289"/>
      <c r="Q49" s="289"/>
      <c r="R49" s="289"/>
      <c r="S49" s="289"/>
    </row>
    <row r="50" spans="3:19" x14ac:dyDescent="0.25">
      <c r="C50" s="123"/>
      <c r="D50" s="290">
        <v>2017</v>
      </c>
      <c r="E50" s="291"/>
      <c r="F50" s="290">
        <v>2018</v>
      </c>
      <c r="G50" s="291"/>
      <c r="H50" s="290">
        <v>2019</v>
      </c>
      <c r="I50" s="291"/>
      <c r="J50" s="290">
        <v>2020</v>
      </c>
      <c r="K50" s="291"/>
      <c r="L50" s="290">
        <v>2021</v>
      </c>
      <c r="M50" s="291"/>
      <c r="N50" s="290">
        <v>2022</v>
      </c>
      <c r="O50" s="291"/>
      <c r="P50" s="290">
        <v>2023</v>
      </c>
      <c r="Q50" s="291"/>
      <c r="R50" s="290">
        <v>2024</v>
      </c>
      <c r="S50" s="291"/>
    </row>
    <row r="51" spans="3:19" x14ac:dyDescent="0.25">
      <c r="C51" s="123"/>
      <c r="D51" s="123" t="s">
        <v>262</v>
      </c>
      <c r="E51" s="123" t="s">
        <v>263</v>
      </c>
      <c r="F51" s="123" t="s">
        <v>262</v>
      </c>
      <c r="G51" s="123" t="s">
        <v>263</v>
      </c>
      <c r="H51" s="123" t="s">
        <v>262</v>
      </c>
      <c r="I51" s="123" t="s">
        <v>263</v>
      </c>
      <c r="J51" s="123" t="s">
        <v>262</v>
      </c>
      <c r="K51" s="123" t="s">
        <v>263</v>
      </c>
      <c r="L51" s="123" t="s">
        <v>262</v>
      </c>
      <c r="M51" s="123" t="s">
        <v>263</v>
      </c>
      <c r="N51" s="123" t="s">
        <v>262</v>
      </c>
      <c r="O51" s="123" t="s">
        <v>263</v>
      </c>
      <c r="P51" s="123" t="s">
        <v>262</v>
      </c>
      <c r="Q51" s="123" t="s">
        <v>263</v>
      </c>
      <c r="R51" s="123" t="s">
        <v>262</v>
      </c>
      <c r="S51" s="123" t="s">
        <v>263</v>
      </c>
    </row>
    <row r="52" spans="3:19" x14ac:dyDescent="0.25">
      <c r="C52" s="124" t="s">
        <v>251</v>
      </c>
      <c r="D52" s="125"/>
      <c r="E52" s="126"/>
      <c r="F52" s="126"/>
      <c r="G52" s="126"/>
      <c r="H52" s="126"/>
      <c r="I52" s="126"/>
      <c r="J52" s="126"/>
      <c r="K52" s="126"/>
      <c r="L52" s="126"/>
      <c r="M52" s="126"/>
      <c r="N52" s="126"/>
      <c r="O52" s="126"/>
      <c r="P52" s="126"/>
      <c r="Q52" s="126"/>
      <c r="R52" s="126"/>
      <c r="S52" s="127"/>
    </row>
    <row r="53" spans="3:19" x14ac:dyDescent="0.25">
      <c r="C53" s="123" t="s">
        <v>276</v>
      </c>
      <c r="D53" s="123">
        <v>6.6</v>
      </c>
      <c r="E53" s="128">
        <v>6.6</v>
      </c>
      <c r="F53" s="128">
        <v>6.6</v>
      </c>
      <c r="G53" s="128">
        <v>5.2</v>
      </c>
      <c r="H53" s="128">
        <v>4.3</v>
      </c>
      <c r="I53" s="128">
        <v>2</v>
      </c>
      <c r="J53" s="128">
        <v>2.2999999999999998</v>
      </c>
      <c r="K53" s="128">
        <v>13.7</v>
      </c>
      <c r="L53" s="128">
        <v>7.5</v>
      </c>
      <c r="M53" s="128">
        <v>7.7</v>
      </c>
      <c r="N53" s="128">
        <v>9.5</v>
      </c>
      <c r="O53" s="128">
        <v>12</v>
      </c>
      <c r="P53" s="128">
        <v>17.899999999999999</v>
      </c>
      <c r="Q53" s="128">
        <v>21.9</v>
      </c>
      <c r="R53" s="128">
        <v>16.3</v>
      </c>
      <c r="S53" s="128">
        <v>20.5</v>
      </c>
    </row>
    <row r="54" spans="3:19" x14ac:dyDescent="0.25">
      <c r="C54" s="123" t="s">
        <v>277</v>
      </c>
      <c r="D54" s="123">
        <v>7</v>
      </c>
      <c r="E54" s="128">
        <v>4.5</v>
      </c>
      <c r="F54" s="128">
        <v>7.1</v>
      </c>
      <c r="G54" s="128">
        <v>5.9</v>
      </c>
      <c r="H54" s="128">
        <v>6.5</v>
      </c>
      <c r="I54" s="128">
        <v>4.0999999999999996</v>
      </c>
      <c r="J54" s="128">
        <v>4.2</v>
      </c>
      <c r="K54" s="128">
        <v>12.1</v>
      </c>
      <c r="L54" s="128">
        <v>8.5</v>
      </c>
      <c r="M54" s="128">
        <v>9.4</v>
      </c>
      <c r="N54" s="128">
        <v>9.6999999999999993</v>
      </c>
      <c r="O54" s="128"/>
      <c r="P54" s="128">
        <v>18.399999999999999</v>
      </c>
      <c r="Q54" s="128">
        <v>20.6</v>
      </c>
      <c r="R54" s="128">
        <v>17.3</v>
      </c>
      <c r="S54" s="128">
        <v>16.8</v>
      </c>
    </row>
    <row r="55" spans="3:19" x14ac:dyDescent="0.25">
      <c r="C55" s="124" t="s">
        <v>278</v>
      </c>
      <c r="D55" s="125"/>
      <c r="E55" s="126"/>
      <c r="F55" s="126"/>
      <c r="G55" s="126"/>
      <c r="H55" s="126"/>
      <c r="I55" s="126"/>
      <c r="J55" s="126"/>
      <c r="K55" s="126"/>
      <c r="L55" s="126"/>
      <c r="M55" s="126"/>
      <c r="N55" s="126"/>
      <c r="O55" s="126"/>
      <c r="P55" s="126"/>
      <c r="Q55" s="129"/>
      <c r="R55" s="126"/>
      <c r="S55" s="127"/>
    </row>
    <row r="56" spans="3:19" x14ac:dyDescent="0.25">
      <c r="C56" s="123" t="s">
        <v>279</v>
      </c>
      <c r="D56" s="123">
        <v>67.7</v>
      </c>
      <c r="E56" s="128">
        <v>69.900000000000006</v>
      </c>
      <c r="F56" s="128">
        <v>66.7</v>
      </c>
      <c r="G56" s="128">
        <v>62.7</v>
      </c>
      <c r="H56" s="128">
        <v>58.6</v>
      </c>
      <c r="I56" s="128">
        <v>58.9</v>
      </c>
      <c r="J56" s="128">
        <v>53.4</v>
      </c>
      <c r="K56" s="128">
        <v>51.8</v>
      </c>
      <c r="L56" s="128">
        <v>47.6</v>
      </c>
      <c r="M56" s="128">
        <v>47.1</v>
      </c>
      <c r="N56" s="128">
        <v>44.6</v>
      </c>
      <c r="O56" s="128">
        <v>47</v>
      </c>
      <c r="P56" s="128">
        <v>55.3</v>
      </c>
      <c r="Q56" s="128">
        <v>53.2</v>
      </c>
      <c r="R56" s="128">
        <v>55.1</v>
      </c>
      <c r="S56" s="128">
        <v>47.8</v>
      </c>
    </row>
    <row r="57" spans="3:19" x14ac:dyDescent="0.25">
      <c r="C57" s="124" t="s">
        <v>280</v>
      </c>
      <c r="D57" s="125"/>
      <c r="E57" s="126"/>
      <c r="F57" s="126"/>
      <c r="G57" s="126"/>
      <c r="H57" s="126"/>
      <c r="I57" s="126"/>
      <c r="J57" s="126"/>
      <c r="K57" s="126"/>
      <c r="L57" s="126"/>
      <c r="M57" s="126"/>
      <c r="N57" s="126"/>
      <c r="O57" s="126"/>
      <c r="P57" s="126"/>
      <c r="Q57" s="129"/>
      <c r="R57" s="126"/>
      <c r="S57" s="127"/>
    </row>
    <row r="58" spans="3:19" x14ac:dyDescent="0.25">
      <c r="C58" s="123" t="s">
        <v>281</v>
      </c>
      <c r="D58" s="123">
        <v>0.2</v>
      </c>
      <c r="E58" s="128">
        <v>-0.8</v>
      </c>
      <c r="F58" s="128">
        <v>-0.1</v>
      </c>
      <c r="G58" s="128">
        <v>-1.8</v>
      </c>
      <c r="H58" s="128">
        <v>-0.3</v>
      </c>
      <c r="I58" s="128">
        <v>-0.4</v>
      </c>
      <c r="J58" s="128">
        <v>1</v>
      </c>
      <c r="K58" s="128">
        <v>0.2</v>
      </c>
      <c r="L58" s="128">
        <v>0.2</v>
      </c>
      <c r="M58" s="128">
        <v>-1.5</v>
      </c>
      <c r="N58" s="128">
        <v>-0.6</v>
      </c>
      <c r="O58" s="128">
        <v>-2</v>
      </c>
      <c r="P58" s="128">
        <v>4.3</v>
      </c>
      <c r="Q58" s="128">
        <v>7.3</v>
      </c>
      <c r="R58" s="128">
        <v>2.6</v>
      </c>
      <c r="S58" s="128">
        <v>3.3</v>
      </c>
    </row>
    <row r="59" spans="3:19" x14ac:dyDescent="0.25">
      <c r="C59" s="124" t="s">
        <v>259</v>
      </c>
      <c r="D59" s="125"/>
      <c r="E59" s="126"/>
      <c r="F59" s="126"/>
      <c r="G59" s="126"/>
      <c r="H59" s="126"/>
      <c r="I59" s="126"/>
      <c r="J59" s="126"/>
      <c r="K59" s="126"/>
      <c r="L59" s="126"/>
      <c r="M59" s="126"/>
      <c r="N59" s="126"/>
      <c r="O59" s="126"/>
      <c r="P59" s="126"/>
      <c r="Q59" s="129"/>
      <c r="R59" s="126"/>
      <c r="S59" s="127"/>
    </row>
    <row r="60" spans="3:19" x14ac:dyDescent="0.25">
      <c r="C60" s="123" t="s">
        <v>282</v>
      </c>
      <c r="D60" s="123">
        <v>93.4</v>
      </c>
      <c r="E60" s="128">
        <v>79.5</v>
      </c>
      <c r="F60" s="128">
        <v>80.8</v>
      </c>
      <c r="G60" s="128">
        <v>90.9</v>
      </c>
      <c r="H60" s="128">
        <v>93.5</v>
      </c>
      <c r="I60" s="128">
        <v>97.3</v>
      </c>
      <c r="J60" s="128">
        <v>121.8</v>
      </c>
      <c r="K60" s="128">
        <v>141.4</v>
      </c>
      <c r="L60" s="128">
        <v>132.5</v>
      </c>
      <c r="M60" s="128">
        <v>118.3</v>
      </c>
      <c r="N60" s="128">
        <v>142.9</v>
      </c>
      <c r="O60" s="128">
        <v>141</v>
      </c>
      <c r="P60" s="128"/>
      <c r="Q60" s="128"/>
      <c r="R60" s="128"/>
      <c r="S60" s="128"/>
    </row>
    <row r="61" spans="3:19" x14ac:dyDescent="0.25">
      <c r="C61" s="123" t="s">
        <v>283</v>
      </c>
      <c r="D61" s="134"/>
      <c r="E61" s="134"/>
      <c r="F61" s="134"/>
      <c r="G61" s="134">
        <v>28.574999999999999</v>
      </c>
      <c r="H61" s="134"/>
      <c r="I61" s="134">
        <v>33.51</v>
      </c>
      <c r="J61" s="134"/>
      <c r="K61" s="135">
        <v>40.03</v>
      </c>
      <c r="L61" s="134"/>
      <c r="M61" s="135">
        <v>42.674353695278597</v>
      </c>
      <c r="N61" s="134"/>
      <c r="O61" s="135">
        <v>31.752671189374801</v>
      </c>
      <c r="P61" s="136">
        <v>37.200000000000003</v>
      </c>
      <c r="Q61" s="136">
        <v>36.700000000000003</v>
      </c>
      <c r="R61" s="136">
        <v>37.1</v>
      </c>
      <c r="S61" s="136">
        <v>45.3</v>
      </c>
    </row>
    <row r="62" spans="3:19" x14ac:dyDescent="0.25">
      <c r="C62" s="130" t="s">
        <v>285</v>
      </c>
    </row>
    <row r="63" spans="3:19" x14ac:dyDescent="0.25">
      <c r="C63" s="130" t="s">
        <v>286</v>
      </c>
      <c r="D63" s="133" t="s">
        <v>287</v>
      </c>
    </row>
    <row r="64" spans="3:19" x14ac:dyDescent="0.25">
      <c r="C64" s="130"/>
      <c r="D64" s="133" t="s">
        <v>288</v>
      </c>
    </row>
    <row r="65" spans="3:19" x14ac:dyDescent="0.25">
      <c r="C65" s="130"/>
      <c r="D65" s="133" t="s">
        <v>289</v>
      </c>
    </row>
    <row r="66" spans="3:19" x14ac:dyDescent="0.25">
      <c r="C66" s="72" t="s">
        <v>284</v>
      </c>
    </row>
    <row r="69" spans="3:19" x14ac:dyDescent="0.25">
      <c r="C69" s="289" t="s">
        <v>309</v>
      </c>
      <c r="D69" s="289"/>
      <c r="E69" s="289"/>
      <c r="F69" s="289"/>
      <c r="G69" s="289"/>
      <c r="H69" s="289"/>
      <c r="I69" s="289"/>
      <c r="J69" s="289"/>
      <c r="K69" s="289"/>
      <c r="L69" s="289"/>
      <c r="M69" s="289"/>
      <c r="N69" s="289"/>
      <c r="O69" s="289"/>
      <c r="P69" s="289"/>
      <c r="Q69" s="289"/>
      <c r="R69" s="289"/>
      <c r="S69" s="289"/>
    </row>
    <row r="70" spans="3:19" x14ac:dyDescent="0.25">
      <c r="C70" s="123"/>
      <c r="D70" s="290">
        <v>2017</v>
      </c>
      <c r="E70" s="291"/>
      <c r="F70" s="290">
        <v>2018</v>
      </c>
      <c r="G70" s="291"/>
      <c r="H70" s="290">
        <v>2019</v>
      </c>
      <c r="I70" s="291"/>
      <c r="J70" s="290">
        <v>2020</v>
      </c>
      <c r="K70" s="291"/>
      <c r="L70" s="290">
        <v>2021</v>
      </c>
      <c r="M70" s="291"/>
      <c r="N70" s="290">
        <v>2022</v>
      </c>
      <c r="O70" s="291"/>
      <c r="P70" s="290">
        <v>2023</v>
      </c>
      <c r="Q70" s="291"/>
      <c r="R70" s="290">
        <v>2024</v>
      </c>
      <c r="S70" s="291"/>
    </row>
    <row r="71" spans="3:19" x14ac:dyDescent="0.25">
      <c r="C71" s="123"/>
      <c r="D71" s="123" t="s">
        <v>262</v>
      </c>
      <c r="E71" s="123" t="s">
        <v>263</v>
      </c>
      <c r="F71" s="123" t="s">
        <v>262</v>
      </c>
      <c r="G71" s="123" t="s">
        <v>263</v>
      </c>
      <c r="H71" s="123" t="s">
        <v>262</v>
      </c>
      <c r="I71" s="123" t="s">
        <v>263</v>
      </c>
      <c r="J71" s="123" t="s">
        <v>262</v>
      </c>
      <c r="K71" s="123" t="s">
        <v>263</v>
      </c>
      <c r="L71" s="123" t="s">
        <v>262</v>
      </c>
      <c r="M71" s="123" t="s">
        <v>263</v>
      </c>
      <c r="N71" s="123" t="s">
        <v>262</v>
      </c>
      <c r="O71" s="123" t="s">
        <v>263</v>
      </c>
      <c r="P71" s="123" t="s">
        <v>262</v>
      </c>
      <c r="Q71" s="123" t="s">
        <v>310</v>
      </c>
      <c r="R71" s="123" t="s">
        <v>303</v>
      </c>
      <c r="S71" s="123" t="s">
        <v>310</v>
      </c>
    </row>
    <row r="72" spans="3:19" x14ac:dyDescent="0.25">
      <c r="C72" s="124" t="s">
        <v>290</v>
      </c>
      <c r="D72" s="137"/>
      <c r="E72" s="138"/>
      <c r="F72" s="138"/>
      <c r="G72" s="138"/>
      <c r="H72" s="138"/>
      <c r="I72" s="138"/>
      <c r="J72" s="138"/>
      <c r="K72" s="138"/>
      <c r="L72" s="138"/>
      <c r="M72" s="138"/>
      <c r="N72" s="138"/>
      <c r="O72" s="138"/>
      <c r="P72" s="138"/>
      <c r="Q72" s="138"/>
      <c r="R72" s="138"/>
      <c r="S72" s="139"/>
    </row>
    <row r="73" spans="3:19" x14ac:dyDescent="0.25">
      <c r="C73" s="123" t="s">
        <v>291</v>
      </c>
      <c r="D73" s="123">
        <v>494</v>
      </c>
      <c r="E73" s="128">
        <v>424</v>
      </c>
      <c r="F73" s="128">
        <v>889</v>
      </c>
      <c r="G73" s="128">
        <v>425</v>
      </c>
      <c r="H73" s="128">
        <v>884</v>
      </c>
      <c r="I73" s="128">
        <v>428.9</v>
      </c>
      <c r="J73" s="128">
        <v>814.2</v>
      </c>
      <c r="K73" s="128">
        <v>586.20000000000005</v>
      </c>
      <c r="L73" s="128">
        <v>1148.5</v>
      </c>
      <c r="M73" s="128">
        <v>721.6</v>
      </c>
      <c r="N73" s="128">
        <v>960.1</v>
      </c>
      <c r="O73" s="128">
        <v>480.9</v>
      </c>
      <c r="P73" s="128">
        <v>1039.929811249204</v>
      </c>
      <c r="Q73" s="128">
        <v>437.38384715852436</v>
      </c>
      <c r="R73" s="128">
        <v>1016.3963751800495</v>
      </c>
      <c r="S73" s="128">
        <v>1760.2142886900801</v>
      </c>
    </row>
    <row r="74" spans="3:19" x14ac:dyDescent="0.25">
      <c r="C74" s="124" t="s">
        <v>251</v>
      </c>
      <c r="D74" s="140"/>
      <c r="E74" s="141"/>
      <c r="F74" s="141"/>
      <c r="G74" s="141"/>
      <c r="H74" s="141"/>
      <c r="I74" s="141"/>
      <c r="J74" s="141"/>
      <c r="K74" s="141"/>
      <c r="L74" s="141"/>
      <c r="M74" s="141"/>
      <c r="N74" s="141"/>
      <c r="O74" s="141"/>
      <c r="P74" s="141"/>
      <c r="Q74" s="141"/>
      <c r="R74" s="141"/>
      <c r="S74" s="142"/>
    </row>
    <row r="75" spans="3:19" x14ac:dyDescent="0.25">
      <c r="C75" s="123" t="s">
        <v>293</v>
      </c>
      <c r="D75" s="123">
        <v>78</v>
      </c>
      <c r="E75" s="123">
        <v>110</v>
      </c>
      <c r="F75" s="123">
        <v>57</v>
      </c>
      <c r="G75" s="123">
        <v>119</v>
      </c>
      <c r="H75" s="123">
        <v>59</v>
      </c>
      <c r="I75" s="123">
        <v>113.1</v>
      </c>
      <c r="J75" s="123">
        <v>63.1</v>
      </c>
      <c r="K75" s="123">
        <v>78.8</v>
      </c>
      <c r="L75" s="123">
        <v>43.7</v>
      </c>
      <c r="M75" s="123">
        <v>71.2</v>
      </c>
      <c r="N75" s="123">
        <v>64.2</v>
      </c>
      <c r="O75" s="123">
        <v>90.2</v>
      </c>
      <c r="P75" s="128">
        <v>51.931451501499303</v>
      </c>
      <c r="Q75" s="128">
        <v>120.61424248210851</v>
      </c>
      <c r="R75" s="128">
        <v>54.497675553351655</v>
      </c>
      <c r="S75" s="128">
        <v>32.383621691715362</v>
      </c>
    </row>
    <row r="76" spans="3:19" x14ac:dyDescent="0.25">
      <c r="C76" s="123" t="s">
        <v>292</v>
      </c>
      <c r="D76" s="123">
        <v>30</v>
      </c>
      <c r="E76" s="128">
        <v>39</v>
      </c>
      <c r="F76" s="128">
        <v>38</v>
      </c>
      <c r="G76" s="128">
        <v>34</v>
      </c>
      <c r="H76" s="128">
        <v>35</v>
      </c>
      <c r="I76" s="128">
        <v>31.7</v>
      </c>
      <c r="J76" s="128">
        <v>32.700000000000003</v>
      </c>
      <c r="K76" s="128">
        <v>36.5</v>
      </c>
      <c r="L76" s="128">
        <v>40.5</v>
      </c>
      <c r="M76" s="128">
        <v>38.9</v>
      </c>
      <c r="N76" s="128">
        <v>34.299999999999997</v>
      </c>
      <c r="O76" s="128">
        <v>34.799999999999997</v>
      </c>
      <c r="P76" s="128">
        <v>33.075727450363409</v>
      </c>
      <c r="Q76" s="128">
        <v>28.051396413305913</v>
      </c>
      <c r="R76" s="128">
        <v>38.260505276079918</v>
      </c>
      <c r="S76" s="128">
        <v>45.649561622722153</v>
      </c>
    </row>
    <row r="77" spans="3:19" x14ac:dyDescent="0.25">
      <c r="C77" s="123" t="s">
        <v>294</v>
      </c>
      <c r="D77" s="123">
        <v>102</v>
      </c>
      <c r="E77" s="128">
        <v>120</v>
      </c>
      <c r="F77" s="128">
        <v>117</v>
      </c>
      <c r="G77" s="128">
        <v>93</v>
      </c>
      <c r="H77" s="128">
        <v>113</v>
      </c>
      <c r="I77" s="128">
        <v>105.6</v>
      </c>
      <c r="J77" s="128">
        <v>112.8</v>
      </c>
      <c r="K77" s="128">
        <v>130.6</v>
      </c>
      <c r="L77" s="128">
        <v>177.3</v>
      </c>
      <c r="M77" s="128">
        <v>145.1</v>
      </c>
      <c r="N77" s="128">
        <v>143.5</v>
      </c>
      <c r="O77" s="128">
        <v>134.4</v>
      </c>
      <c r="P77" s="128">
        <v>127.11323768607619</v>
      </c>
      <c r="Q77" s="128">
        <v>88.983422877764198</v>
      </c>
      <c r="R77" s="128">
        <v>154.35766042439366</v>
      </c>
      <c r="S77" s="128">
        <v>229.43373623647091</v>
      </c>
    </row>
    <row r="78" spans="3:19" x14ac:dyDescent="0.25">
      <c r="C78" s="124" t="s">
        <v>254</v>
      </c>
      <c r="D78" s="140"/>
      <c r="E78" s="131"/>
      <c r="F78" s="131"/>
      <c r="G78" s="131"/>
      <c r="H78" s="131"/>
      <c r="I78" s="131"/>
      <c r="J78" s="131"/>
      <c r="K78" s="131"/>
      <c r="L78" s="131"/>
      <c r="M78" s="131"/>
      <c r="N78" s="131"/>
      <c r="O78" s="131"/>
      <c r="P78" s="141"/>
      <c r="Q78" s="141"/>
      <c r="R78" s="141"/>
      <c r="S78" s="142"/>
    </row>
    <row r="79" spans="3:19" x14ac:dyDescent="0.25">
      <c r="C79" s="123" t="s">
        <v>295</v>
      </c>
      <c r="D79" s="123">
        <v>25</v>
      </c>
      <c r="E79" s="128">
        <v>50</v>
      </c>
      <c r="F79" s="128">
        <v>51</v>
      </c>
      <c r="G79" s="128">
        <v>51</v>
      </c>
      <c r="H79" s="128">
        <v>48</v>
      </c>
      <c r="I79" s="128">
        <v>40.5</v>
      </c>
      <c r="J79" s="128">
        <v>46.4</v>
      </c>
      <c r="K79" s="128">
        <v>40.200000000000003</v>
      </c>
      <c r="L79" s="128">
        <v>40.9</v>
      </c>
      <c r="M79" s="128">
        <v>40.9</v>
      </c>
      <c r="N79" s="128">
        <v>42</v>
      </c>
      <c r="O79" s="128">
        <v>43.8</v>
      </c>
      <c r="P79" s="128">
        <v>47.820218526632814</v>
      </c>
      <c r="Q79" s="128">
        <v>46.337707729217094</v>
      </c>
      <c r="R79" s="128">
        <v>40.876918236546913</v>
      </c>
      <c r="S79" s="128">
        <v>25.83603373220263</v>
      </c>
    </row>
    <row r="80" spans="3:19" x14ac:dyDescent="0.25">
      <c r="C80" s="124" t="s">
        <v>296</v>
      </c>
      <c r="D80" s="140"/>
      <c r="E80" s="131"/>
      <c r="F80" s="131"/>
      <c r="G80" s="131"/>
      <c r="H80" s="131"/>
      <c r="I80" s="131"/>
      <c r="J80" s="131"/>
      <c r="K80" s="131"/>
      <c r="L80" s="131"/>
      <c r="M80" s="131"/>
      <c r="N80" s="131"/>
      <c r="O80" s="131"/>
      <c r="P80" s="141"/>
      <c r="Q80" s="141"/>
      <c r="R80" s="141"/>
      <c r="S80" s="142"/>
    </row>
    <row r="81" spans="3:19" x14ac:dyDescent="0.25">
      <c r="C81" s="123" t="s">
        <v>297</v>
      </c>
      <c r="D81" s="123">
        <v>91</v>
      </c>
      <c r="E81" s="128">
        <v>90</v>
      </c>
      <c r="F81" s="128">
        <v>77</v>
      </c>
      <c r="G81" s="128">
        <v>77</v>
      </c>
      <c r="H81" s="128">
        <v>77</v>
      </c>
      <c r="I81" s="128">
        <v>72.900000000000006</v>
      </c>
      <c r="J81" s="128">
        <v>78.2</v>
      </c>
      <c r="K81" s="128">
        <v>73.400000000000006</v>
      </c>
      <c r="L81" s="128">
        <v>74.8</v>
      </c>
      <c r="M81" s="128">
        <v>74</v>
      </c>
      <c r="N81" s="128">
        <v>73.099999999999994</v>
      </c>
      <c r="O81" s="128">
        <v>73</v>
      </c>
      <c r="P81" s="128">
        <v>81.625213709691195</v>
      </c>
      <c r="Q81" s="128">
        <v>77.668611920667217</v>
      </c>
      <c r="R81" s="128">
        <v>79</v>
      </c>
      <c r="S81" s="128">
        <v>71.10569729452456</v>
      </c>
    </row>
    <row r="82" spans="3:19" x14ac:dyDescent="0.25">
      <c r="C82" s="124" t="s">
        <v>298</v>
      </c>
      <c r="D82" s="143"/>
      <c r="E82" s="102"/>
      <c r="F82" s="102"/>
      <c r="G82" s="102"/>
      <c r="H82" s="102"/>
      <c r="I82" s="102"/>
      <c r="J82" s="102"/>
      <c r="K82" s="144"/>
      <c r="L82" s="102"/>
      <c r="M82" s="144"/>
      <c r="O82" s="144"/>
      <c r="P82" s="144"/>
      <c r="Q82" s="144"/>
      <c r="R82" s="144"/>
      <c r="S82" s="145"/>
    </row>
    <row r="83" spans="3:19" x14ac:dyDescent="0.25">
      <c r="C83" s="123" t="s">
        <v>258</v>
      </c>
      <c r="D83" s="136">
        <v>2</v>
      </c>
      <c r="E83" s="136">
        <v>7</v>
      </c>
      <c r="F83" s="136">
        <v>7</v>
      </c>
      <c r="G83" s="136">
        <v>3</v>
      </c>
      <c r="H83" s="136">
        <v>4</v>
      </c>
      <c r="I83" s="136">
        <v>7.5</v>
      </c>
      <c r="J83" s="136">
        <v>5.4</v>
      </c>
      <c r="K83" s="136">
        <v>31.2</v>
      </c>
      <c r="L83" s="136">
        <v>21.9</v>
      </c>
      <c r="M83" s="136">
        <v>18</v>
      </c>
      <c r="N83" s="136">
        <v>11.7</v>
      </c>
      <c r="O83" s="136">
        <v>18.2</v>
      </c>
      <c r="P83" s="135">
        <v>6.9426509831998704</v>
      </c>
      <c r="Q83" s="135">
        <v>8.9768786577710156</v>
      </c>
      <c r="R83" s="135">
        <v>11.271115298508828</v>
      </c>
      <c r="S83" s="135">
        <v>48.987276331908525</v>
      </c>
    </row>
    <row r="84" spans="3:19" x14ac:dyDescent="0.25">
      <c r="C84" s="123" t="s">
        <v>257</v>
      </c>
      <c r="D84" s="136">
        <v>1</v>
      </c>
      <c r="E84" s="136">
        <v>3</v>
      </c>
      <c r="F84" s="136">
        <v>3</v>
      </c>
      <c r="G84" s="136">
        <v>1</v>
      </c>
      <c r="H84" s="136">
        <v>2</v>
      </c>
      <c r="I84" s="136">
        <v>2.4</v>
      </c>
      <c r="J84" s="136">
        <v>1.8</v>
      </c>
      <c r="K84" s="136">
        <v>11.4</v>
      </c>
      <c r="L84" s="136">
        <v>8.9</v>
      </c>
      <c r="M84" s="136">
        <v>7</v>
      </c>
      <c r="N84" s="136">
        <v>4.5</v>
      </c>
      <c r="O84" s="136">
        <v>7.4</v>
      </c>
      <c r="P84" s="135">
        <v>3.0738276465466399</v>
      </c>
      <c r="Q84" s="135">
        <v>3.3627416572169722</v>
      </c>
      <c r="R84" s="135">
        <v>4.8828775413325465</v>
      </c>
      <c r="S84" s="135">
        <v>18.557476409846611</v>
      </c>
    </row>
    <row r="85" spans="3:19" x14ac:dyDescent="0.25">
      <c r="C85" s="123" t="s">
        <v>299</v>
      </c>
      <c r="D85" s="136">
        <v>4</v>
      </c>
      <c r="E85" s="136">
        <v>3</v>
      </c>
      <c r="F85" s="136">
        <v>2</v>
      </c>
      <c r="G85" s="136">
        <v>3</v>
      </c>
      <c r="H85" s="136">
        <v>2</v>
      </c>
      <c r="I85" s="136">
        <v>2.7</v>
      </c>
      <c r="J85" s="136">
        <v>1.9</v>
      </c>
      <c r="K85" s="136">
        <v>13.3</v>
      </c>
      <c r="L85" s="136">
        <v>1.6</v>
      </c>
      <c r="M85" s="136"/>
      <c r="N85" s="136">
        <v>2.2000000000000002</v>
      </c>
      <c r="O85" s="136">
        <v>3.6</v>
      </c>
      <c r="P85" s="135">
        <v>3.3901692348522436</v>
      </c>
      <c r="Q85" s="135">
        <v>6.8009413702696015</v>
      </c>
      <c r="R85" s="135">
        <v>4.6564106633606519</v>
      </c>
      <c r="S85" s="135">
        <v>26.470947792480619</v>
      </c>
    </row>
    <row r="86" spans="3:19" x14ac:dyDescent="0.25">
      <c r="C86" s="123" t="s">
        <v>300</v>
      </c>
      <c r="D86" s="136">
        <v>115</v>
      </c>
      <c r="E86" s="136">
        <v>101</v>
      </c>
      <c r="F86" s="136">
        <v>93</v>
      </c>
      <c r="G86" s="136">
        <v>93</v>
      </c>
      <c r="H86" s="136">
        <v>98</v>
      </c>
      <c r="I86" s="136">
        <v>98.6</v>
      </c>
      <c r="J86" s="136">
        <v>94.9</v>
      </c>
      <c r="K86" s="136">
        <v>109.6</v>
      </c>
      <c r="L86" s="136">
        <v>91.6</v>
      </c>
      <c r="M86" s="136">
        <v>98.8</v>
      </c>
      <c r="N86" s="136">
        <v>100.2</v>
      </c>
      <c r="O86" s="136">
        <v>104.8</v>
      </c>
      <c r="P86" s="135">
        <v>92.235265768301076</v>
      </c>
      <c r="Q86" s="135">
        <v>115.06070362022949</v>
      </c>
      <c r="R86" s="135">
        <v>91.76348026754971</v>
      </c>
      <c r="S86" s="135">
        <v>122.86362323187605</v>
      </c>
    </row>
    <row r="87" spans="3:19" x14ac:dyDescent="0.25">
      <c r="C87" s="123" t="s">
        <v>301</v>
      </c>
      <c r="D87" s="136">
        <v>81</v>
      </c>
      <c r="E87" s="136">
        <v>69</v>
      </c>
      <c r="F87" s="136">
        <v>63</v>
      </c>
      <c r="G87" s="136">
        <v>61</v>
      </c>
      <c r="H87" s="136">
        <v>65</v>
      </c>
      <c r="I87" s="136">
        <v>61.1</v>
      </c>
      <c r="J87" s="136">
        <v>56.3</v>
      </c>
      <c r="K87" s="136">
        <v>61.8</v>
      </c>
      <c r="L87" s="136">
        <v>55.7</v>
      </c>
      <c r="M87" s="136">
        <v>58.4</v>
      </c>
      <c r="N87" s="136">
        <v>55.5</v>
      </c>
      <c r="O87" s="136">
        <v>72</v>
      </c>
      <c r="P87" s="135">
        <v>65.102903697950353</v>
      </c>
      <c r="Q87" s="135">
        <v>78.440855175716166</v>
      </c>
      <c r="R87" s="135">
        <v>62.669143590383882</v>
      </c>
      <c r="S87" s="135">
        <v>67.601080583657662</v>
      </c>
    </row>
    <row r="88" spans="3:19" x14ac:dyDescent="0.25">
      <c r="C88" s="123" t="s">
        <v>304</v>
      </c>
      <c r="D88" s="136">
        <v>35</v>
      </c>
      <c r="E88" s="136">
        <v>32</v>
      </c>
      <c r="F88" s="136">
        <v>31</v>
      </c>
      <c r="G88" s="136">
        <v>32</v>
      </c>
      <c r="H88" s="136">
        <v>33</v>
      </c>
      <c r="I88" s="136">
        <v>37.6</v>
      </c>
      <c r="J88" s="136">
        <v>38.6</v>
      </c>
      <c r="K88" s="136">
        <v>47.8</v>
      </c>
      <c r="L88" s="136">
        <v>35.9</v>
      </c>
      <c r="M88" s="136">
        <v>40.4</v>
      </c>
      <c r="N88" s="136">
        <v>44.7</v>
      </c>
      <c r="O88" s="136">
        <v>32.799999999999997</v>
      </c>
      <c r="P88" s="135">
        <v>27.132362070350723</v>
      </c>
      <c r="Q88" s="135">
        <v>36.619848444513323</v>
      </c>
      <c r="R88" s="135">
        <v>29.094336677165835</v>
      </c>
      <c r="S88" s="135">
        <v>55.262542648218385</v>
      </c>
    </row>
    <row r="89" spans="3:19" x14ac:dyDescent="0.25">
      <c r="C89" s="124" t="s">
        <v>259</v>
      </c>
      <c r="D89" s="102"/>
      <c r="E89" s="102"/>
      <c r="F89" s="102"/>
      <c r="G89" s="102"/>
      <c r="H89" s="102"/>
      <c r="I89" s="102"/>
      <c r="J89" s="102"/>
      <c r="K89" s="102"/>
      <c r="L89" s="102"/>
      <c r="M89" s="102"/>
      <c r="P89" s="144"/>
      <c r="Q89" s="144"/>
      <c r="R89" s="144"/>
      <c r="S89" s="146"/>
    </row>
    <row r="90" spans="3:19" x14ac:dyDescent="0.25">
      <c r="C90" s="123" t="s">
        <v>302</v>
      </c>
      <c r="D90" s="136">
        <v>37</v>
      </c>
      <c r="E90" s="136">
        <v>36</v>
      </c>
      <c r="F90" s="136">
        <v>36</v>
      </c>
      <c r="G90" s="136">
        <v>38</v>
      </c>
      <c r="H90" s="136">
        <v>34</v>
      </c>
      <c r="I90" s="136">
        <v>46.4</v>
      </c>
      <c r="J90" s="136">
        <v>44.1</v>
      </c>
      <c r="K90" s="136">
        <v>49.4</v>
      </c>
      <c r="L90" s="136">
        <v>54.7</v>
      </c>
      <c r="M90" s="136">
        <v>50.5</v>
      </c>
      <c r="N90" s="136">
        <v>45.2</v>
      </c>
      <c r="O90" s="136">
        <v>48.3</v>
      </c>
      <c r="P90" s="135">
        <v>49.4389843421324</v>
      </c>
      <c r="Q90" s="135">
        <v>47.4320243647051</v>
      </c>
      <c r="R90" s="135">
        <v>56.7</v>
      </c>
      <c r="S90" s="135">
        <v>43.501067437990713</v>
      </c>
    </row>
    <row r="91" spans="3:19" x14ac:dyDescent="0.25">
      <c r="C91" s="130" t="s">
        <v>285</v>
      </c>
    </row>
    <row r="92" spans="3:19" x14ac:dyDescent="0.25">
      <c r="C92" s="130" t="s">
        <v>307</v>
      </c>
    </row>
    <row r="93" spans="3:19" x14ac:dyDescent="0.25">
      <c r="C93" s="130" t="s">
        <v>311</v>
      </c>
    </row>
    <row r="94" spans="3:19" x14ac:dyDescent="0.25">
      <c r="C94" s="130" t="s">
        <v>286</v>
      </c>
      <c r="D94" s="133" t="s">
        <v>287</v>
      </c>
    </row>
    <row r="95" spans="3:19" x14ac:dyDescent="0.25">
      <c r="C95" s="130"/>
      <c r="D95" s="133" t="s">
        <v>288</v>
      </c>
    </row>
    <row r="96" spans="3:19" x14ac:dyDescent="0.25">
      <c r="C96" s="130"/>
      <c r="D96" s="133" t="s">
        <v>289</v>
      </c>
    </row>
    <row r="100" spans="3:34" x14ac:dyDescent="0.25">
      <c r="C100" s="289" t="s">
        <v>306</v>
      </c>
      <c r="D100" s="289"/>
      <c r="E100" s="289"/>
      <c r="F100" s="289"/>
      <c r="G100" s="289"/>
      <c r="H100" s="289"/>
      <c r="I100" s="289"/>
      <c r="J100" s="289"/>
      <c r="K100" s="289"/>
      <c r="L100" s="289"/>
      <c r="M100" s="289"/>
      <c r="N100" s="289"/>
      <c r="O100" s="289"/>
      <c r="P100" s="289"/>
      <c r="Q100" s="289"/>
      <c r="R100" s="289"/>
      <c r="S100" s="289"/>
    </row>
    <row r="101" spans="3:34" x14ac:dyDescent="0.25">
      <c r="C101" s="123"/>
      <c r="D101" s="290">
        <v>2017</v>
      </c>
      <c r="E101" s="291"/>
      <c r="F101" s="290">
        <v>2018</v>
      </c>
      <c r="G101" s="291"/>
      <c r="H101" s="290">
        <v>2019</v>
      </c>
      <c r="I101" s="291"/>
      <c r="J101" s="290">
        <v>2020</v>
      </c>
      <c r="K101" s="291"/>
      <c r="L101" s="290">
        <v>2021</v>
      </c>
      <c r="M101" s="291"/>
      <c r="N101" s="290">
        <v>2022</v>
      </c>
      <c r="O101" s="291"/>
      <c r="P101" s="290">
        <v>2023</v>
      </c>
      <c r="Q101" s="291"/>
      <c r="R101" s="290">
        <v>2024</v>
      </c>
      <c r="S101" s="291"/>
    </row>
    <row r="102" spans="3:34" x14ac:dyDescent="0.25">
      <c r="C102" s="123"/>
      <c r="D102" s="123" t="s">
        <v>262</v>
      </c>
      <c r="E102" s="123" t="s">
        <v>263</v>
      </c>
      <c r="F102" s="123" t="s">
        <v>262</v>
      </c>
      <c r="G102" s="123" t="s">
        <v>263</v>
      </c>
      <c r="H102" s="123" t="s">
        <v>262</v>
      </c>
      <c r="I102" s="123" t="s">
        <v>263</v>
      </c>
      <c r="J102" s="123" t="s">
        <v>262</v>
      </c>
      <c r="K102" s="123" t="s">
        <v>263</v>
      </c>
      <c r="L102" s="123" t="s">
        <v>262</v>
      </c>
      <c r="M102" s="123" t="s">
        <v>263</v>
      </c>
      <c r="N102" s="123" t="s">
        <v>262</v>
      </c>
      <c r="O102" s="123" t="s">
        <v>263</v>
      </c>
      <c r="P102" s="123" t="s">
        <v>262</v>
      </c>
      <c r="Q102" s="147" t="s">
        <v>310</v>
      </c>
      <c r="R102" s="123" t="s">
        <v>303</v>
      </c>
      <c r="S102" s="147" t="s">
        <v>310</v>
      </c>
    </row>
    <row r="103" spans="3:34" x14ac:dyDescent="0.25">
      <c r="C103" s="124" t="s">
        <v>290</v>
      </c>
      <c r="D103" s="137"/>
      <c r="E103" s="138"/>
      <c r="F103" s="138"/>
      <c r="G103" s="138"/>
      <c r="H103" s="138"/>
      <c r="I103" s="138"/>
      <c r="J103" s="138"/>
      <c r="K103" s="138"/>
      <c r="L103" s="138"/>
      <c r="M103" s="138"/>
      <c r="N103" s="138"/>
      <c r="O103" s="138"/>
      <c r="P103" s="138"/>
      <c r="Q103" s="138"/>
      <c r="R103" s="138"/>
      <c r="S103" s="139"/>
    </row>
    <row r="104" spans="3:34" x14ac:dyDescent="0.25">
      <c r="C104" s="123" t="s">
        <v>291</v>
      </c>
      <c r="D104" s="123" t="s">
        <v>269</v>
      </c>
      <c r="E104" s="128">
        <v>255</v>
      </c>
      <c r="F104" s="128">
        <v>260</v>
      </c>
      <c r="G104" s="128">
        <v>278</v>
      </c>
      <c r="H104" s="128" t="s">
        <v>269</v>
      </c>
      <c r="I104" s="128">
        <v>248</v>
      </c>
      <c r="J104" s="128">
        <v>236.2</v>
      </c>
      <c r="K104" s="128">
        <v>233.6</v>
      </c>
      <c r="L104" s="128">
        <v>259.39999999999998</v>
      </c>
      <c r="M104" s="128">
        <v>311.5</v>
      </c>
      <c r="N104" s="128">
        <v>167.7</v>
      </c>
      <c r="O104" s="128">
        <v>149.80000000000001</v>
      </c>
      <c r="P104" s="128">
        <v>181.1329277822546</v>
      </c>
      <c r="Q104" s="128">
        <v>232.93837864930879</v>
      </c>
      <c r="R104" s="128">
        <v>237.85702632674594</v>
      </c>
      <c r="S104" s="128">
        <v>269.03034169505855</v>
      </c>
      <c r="AH104" s="148"/>
    </row>
    <row r="105" spans="3:34" x14ac:dyDescent="0.25">
      <c r="C105" s="124" t="s">
        <v>251</v>
      </c>
      <c r="D105" s="140"/>
      <c r="E105" s="141"/>
      <c r="F105" s="141"/>
      <c r="G105" s="141"/>
      <c r="H105" s="141"/>
      <c r="I105" s="141"/>
      <c r="J105" s="141"/>
      <c r="K105" s="141"/>
      <c r="L105" s="141"/>
      <c r="M105" s="141"/>
      <c r="N105" s="141"/>
      <c r="O105" s="141"/>
      <c r="P105" s="141"/>
      <c r="Q105" s="141"/>
      <c r="R105" s="141"/>
      <c r="S105" s="142"/>
    </row>
    <row r="106" spans="3:34" x14ac:dyDescent="0.25">
      <c r="C106" s="123" t="s">
        <v>293</v>
      </c>
      <c r="D106" s="123" t="s">
        <v>269</v>
      </c>
      <c r="E106" s="123">
        <v>94</v>
      </c>
      <c r="F106" s="123">
        <v>30</v>
      </c>
      <c r="G106" s="123">
        <v>71</v>
      </c>
      <c r="H106" s="123" t="s">
        <v>269</v>
      </c>
      <c r="I106" s="123">
        <v>104</v>
      </c>
      <c r="J106" s="123">
        <v>44.6</v>
      </c>
      <c r="K106" s="123">
        <v>65.5</v>
      </c>
      <c r="L106" s="123">
        <v>29.2</v>
      </c>
      <c r="M106" s="123">
        <v>42.4</v>
      </c>
      <c r="N106" s="123">
        <v>85.5</v>
      </c>
      <c r="O106" s="123">
        <v>94.4</v>
      </c>
      <c r="P106" s="128">
        <v>22.90584988074724</v>
      </c>
      <c r="Q106" s="128">
        <v>54.61243884074679</v>
      </c>
      <c r="R106" s="128">
        <v>34.592907680297834</v>
      </c>
      <c r="S106" s="128">
        <v>46.044584811665075</v>
      </c>
    </row>
    <row r="107" spans="3:34" x14ac:dyDescent="0.25">
      <c r="C107" s="123" t="s">
        <v>292</v>
      </c>
      <c r="D107" s="123" t="s">
        <v>269</v>
      </c>
      <c r="E107" s="128">
        <v>11</v>
      </c>
      <c r="F107" s="128">
        <v>11</v>
      </c>
      <c r="G107" s="128">
        <v>12</v>
      </c>
      <c r="H107" s="128" t="s">
        <v>269</v>
      </c>
      <c r="I107" s="128">
        <v>11</v>
      </c>
      <c r="J107" s="128">
        <v>10.3</v>
      </c>
      <c r="K107" s="128">
        <v>10.1</v>
      </c>
      <c r="L107" s="128">
        <v>10.6</v>
      </c>
      <c r="M107" s="128">
        <v>10.6</v>
      </c>
      <c r="N107" s="128">
        <v>7.2</v>
      </c>
      <c r="O107" s="128">
        <v>6.6</v>
      </c>
      <c r="P107" s="128">
        <v>7.4413405385641189</v>
      </c>
      <c r="Q107" s="128">
        <v>9.6832768835162586</v>
      </c>
      <c r="R107" s="128">
        <v>9.9176335785932608</v>
      </c>
      <c r="S107" s="128">
        <v>11.2559675033833</v>
      </c>
    </row>
    <row r="108" spans="3:34" x14ac:dyDescent="0.25">
      <c r="C108" s="123" t="s">
        <v>294</v>
      </c>
      <c r="D108" s="123" t="s">
        <v>269</v>
      </c>
      <c r="E108" s="128">
        <v>14</v>
      </c>
      <c r="F108" s="128">
        <v>15</v>
      </c>
      <c r="G108" s="128">
        <v>15</v>
      </c>
      <c r="H108" s="128" t="s">
        <v>269</v>
      </c>
      <c r="I108" s="128">
        <v>14</v>
      </c>
      <c r="J108" s="128">
        <v>13.1</v>
      </c>
      <c r="K108" s="128">
        <v>12.7</v>
      </c>
      <c r="L108" s="128">
        <v>13.5</v>
      </c>
      <c r="M108" s="128">
        <v>13.5</v>
      </c>
      <c r="N108" s="128">
        <v>8.4</v>
      </c>
      <c r="O108" s="128">
        <v>7.5</v>
      </c>
      <c r="P108" s="128">
        <v>8.650230040802743</v>
      </c>
      <c r="Q108" s="128">
        <v>11.329476430101584</v>
      </c>
      <c r="R108" s="128">
        <v>11.573373987609866</v>
      </c>
      <c r="S108" s="128">
        <v>13.342351733043129</v>
      </c>
    </row>
    <row r="109" spans="3:34" x14ac:dyDescent="0.25">
      <c r="C109" s="124" t="s">
        <v>254</v>
      </c>
      <c r="D109" s="140"/>
      <c r="E109" s="131"/>
      <c r="F109" s="131"/>
      <c r="G109" s="131"/>
      <c r="H109" s="131"/>
      <c r="I109" s="131"/>
      <c r="J109" s="131"/>
      <c r="K109" s="131"/>
      <c r="L109" s="131"/>
      <c r="M109" s="131"/>
      <c r="N109" s="131"/>
      <c r="O109" s="131"/>
      <c r="P109" s="141"/>
      <c r="Q109" s="141"/>
      <c r="R109" s="141"/>
      <c r="S109" s="142"/>
    </row>
    <row r="110" spans="3:34" x14ac:dyDescent="0.25">
      <c r="C110" s="123" t="s">
        <v>295</v>
      </c>
      <c r="D110" s="123" t="s">
        <v>269</v>
      </c>
      <c r="E110" s="128">
        <v>17</v>
      </c>
      <c r="F110" s="128">
        <v>22</v>
      </c>
      <c r="G110" s="128">
        <v>19</v>
      </c>
      <c r="H110" s="128" t="s">
        <v>269</v>
      </c>
      <c r="I110" s="128">
        <v>17</v>
      </c>
      <c r="J110" s="128">
        <v>17.5</v>
      </c>
      <c r="K110" s="128">
        <v>14.5</v>
      </c>
      <c r="L110" s="128">
        <v>13</v>
      </c>
      <c r="M110" s="128">
        <v>14.6</v>
      </c>
      <c r="N110" s="128">
        <v>13</v>
      </c>
      <c r="O110" s="128">
        <v>11.5</v>
      </c>
      <c r="P110" s="128">
        <v>6.4399185454739456</v>
      </c>
      <c r="Q110" s="128">
        <v>7.1141631841792536</v>
      </c>
      <c r="R110" s="128">
        <v>8.7183956919794525</v>
      </c>
      <c r="S110" s="128">
        <v>8.6999999999999993</v>
      </c>
    </row>
    <row r="111" spans="3:34" x14ac:dyDescent="0.25">
      <c r="C111" s="124" t="s">
        <v>296</v>
      </c>
      <c r="D111" s="140"/>
      <c r="E111" s="131"/>
      <c r="F111" s="131"/>
      <c r="G111" s="131"/>
      <c r="H111" s="131"/>
      <c r="I111" s="131"/>
      <c r="J111" s="131"/>
      <c r="K111" s="131"/>
      <c r="L111" s="131"/>
      <c r="M111" s="131"/>
      <c r="N111" s="131"/>
      <c r="O111" s="131"/>
      <c r="P111" s="141"/>
      <c r="Q111" s="141"/>
      <c r="R111" s="141"/>
      <c r="S111" s="142"/>
    </row>
    <row r="112" spans="3:34" x14ac:dyDescent="0.25">
      <c r="C112" s="123" t="s">
        <v>297</v>
      </c>
      <c r="D112" s="123" t="s">
        <v>269</v>
      </c>
      <c r="E112" s="128">
        <v>97</v>
      </c>
      <c r="F112" s="128">
        <v>97</v>
      </c>
      <c r="G112" s="128">
        <v>97</v>
      </c>
      <c r="H112" s="128" t="s">
        <v>269</v>
      </c>
      <c r="I112" s="128">
        <v>98</v>
      </c>
      <c r="J112" s="128">
        <v>99.8</v>
      </c>
      <c r="K112" s="128">
        <v>97.8</v>
      </c>
      <c r="L112" s="128">
        <v>97.9</v>
      </c>
      <c r="M112" s="128">
        <v>98</v>
      </c>
      <c r="N112" s="128">
        <v>99.3</v>
      </c>
      <c r="O112" s="128">
        <v>98.9</v>
      </c>
      <c r="P112" s="128">
        <v>98.993485648268546</v>
      </c>
      <c r="Q112" s="128">
        <v>98.97089051459352</v>
      </c>
      <c r="R112" s="128">
        <v>99.113983407510602</v>
      </c>
      <c r="S112" s="128">
        <v>99.1</v>
      </c>
    </row>
    <row r="113" spans="3:19" x14ac:dyDescent="0.25">
      <c r="C113" s="124" t="s">
        <v>298</v>
      </c>
      <c r="D113" s="143"/>
      <c r="E113" s="102"/>
      <c r="F113" s="102"/>
      <c r="G113" s="102"/>
      <c r="H113" s="102"/>
      <c r="I113" s="102"/>
      <c r="J113" s="102"/>
      <c r="K113" s="144"/>
      <c r="L113" s="102"/>
      <c r="M113" s="144"/>
      <c r="N113" s="102"/>
      <c r="O113" s="144"/>
      <c r="P113" s="144"/>
      <c r="Q113" s="144"/>
      <c r="R113" s="144"/>
      <c r="S113" s="145"/>
    </row>
    <row r="114" spans="3:19" x14ac:dyDescent="0.25">
      <c r="C114" s="123" t="s">
        <v>258</v>
      </c>
      <c r="D114" s="136" t="s">
        <v>269</v>
      </c>
      <c r="E114" s="136">
        <v>17</v>
      </c>
      <c r="F114" s="136">
        <v>4</v>
      </c>
      <c r="G114" s="136">
        <v>5</v>
      </c>
      <c r="H114" s="136" t="s">
        <v>269</v>
      </c>
      <c r="I114" s="136">
        <v>1</v>
      </c>
      <c r="J114" s="136">
        <v>-0.4</v>
      </c>
      <c r="K114" s="136">
        <v>43.1</v>
      </c>
      <c r="L114" s="136">
        <v>41.5</v>
      </c>
      <c r="M114" s="136">
        <v>33</v>
      </c>
      <c r="N114" s="136">
        <v>2.6</v>
      </c>
      <c r="O114" s="136">
        <v>16.8</v>
      </c>
      <c r="P114" s="135">
        <v>14.98044744872117</v>
      </c>
      <c r="Q114" s="135">
        <v>23.854586006374024</v>
      </c>
      <c r="R114" s="135">
        <v>17.997477213184769</v>
      </c>
      <c r="S114" s="135">
        <v>27.931193193032932</v>
      </c>
    </row>
    <row r="115" spans="3:19" x14ac:dyDescent="0.25">
      <c r="C115" s="123" t="s">
        <v>257</v>
      </c>
      <c r="D115" s="136" t="s">
        <v>269</v>
      </c>
      <c r="E115" s="136">
        <v>2</v>
      </c>
      <c r="F115" s="136">
        <v>0.4</v>
      </c>
      <c r="G115" s="136">
        <v>1</v>
      </c>
      <c r="H115" s="136" t="s">
        <v>269</v>
      </c>
      <c r="I115" s="136">
        <v>0.4</v>
      </c>
      <c r="J115" s="136">
        <v>-0.1</v>
      </c>
      <c r="K115" s="136">
        <v>4.4000000000000004</v>
      </c>
      <c r="L115" s="136">
        <v>4.4000000000000004</v>
      </c>
      <c r="M115" s="136">
        <v>4.0999999999999996</v>
      </c>
      <c r="N115" s="136">
        <v>0.2</v>
      </c>
      <c r="O115" s="136">
        <v>1.1000000000000001</v>
      </c>
      <c r="P115" s="135">
        <v>1.1261933531485186</v>
      </c>
      <c r="Q115" s="135">
        <v>2.326997264418571</v>
      </c>
      <c r="R115" s="135">
        <v>1.7998726679298096</v>
      </c>
      <c r="S115" s="135">
        <v>3.1636804269929057</v>
      </c>
    </row>
    <row r="116" spans="3:19" x14ac:dyDescent="0.25">
      <c r="C116" s="123" t="s">
        <v>299</v>
      </c>
      <c r="D116" s="136" t="s">
        <v>269</v>
      </c>
      <c r="E116" s="136">
        <v>7</v>
      </c>
      <c r="F116" s="136">
        <v>3</v>
      </c>
      <c r="G116" s="136">
        <v>6</v>
      </c>
      <c r="H116" s="136" t="s">
        <v>269</v>
      </c>
      <c r="I116" s="136">
        <v>7</v>
      </c>
      <c r="J116" s="136">
        <v>2.5</v>
      </c>
      <c r="K116" s="136">
        <v>5.0999999999999996</v>
      </c>
      <c r="L116" s="136">
        <v>2.8</v>
      </c>
      <c r="M116" s="136">
        <v>4.2</v>
      </c>
      <c r="N116" s="136">
        <v>0.6</v>
      </c>
      <c r="O116" s="136">
        <v>1.5</v>
      </c>
      <c r="P116" s="135">
        <v>1.9439816356538859</v>
      </c>
      <c r="Q116" s="135">
        <v>4.2306495996951208</v>
      </c>
      <c r="R116" s="135">
        <v>3.3438622591814191</v>
      </c>
      <c r="S116" s="135">
        <v>5.2967406010601747</v>
      </c>
    </row>
    <row r="117" spans="3:19" x14ac:dyDescent="0.25">
      <c r="C117" s="123" t="s">
        <v>300</v>
      </c>
      <c r="D117" s="136" t="s">
        <v>269</v>
      </c>
      <c r="E117" s="136">
        <v>154</v>
      </c>
      <c r="F117" s="136">
        <v>165</v>
      </c>
      <c r="G117" s="136">
        <v>190</v>
      </c>
      <c r="H117" s="136" t="s">
        <v>269</v>
      </c>
      <c r="I117" s="136">
        <v>226</v>
      </c>
      <c r="J117" s="136">
        <v>147.6</v>
      </c>
      <c r="K117" s="136">
        <v>165.1</v>
      </c>
      <c r="L117" s="136">
        <v>154.9</v>
      </c>
      <c r="M117" s="136">
        <v>163.4</v>
      </c>
      <c r="N117" s="136">
        <v>127.6</v>
      </c>
      <c r="O117" s="136">
        <v>155.19999999999999</v>
      </c>
      <c r="P117" s="135">
        <v>194.3</v>
      </c>
      <c r="Q117" s="135"/>
      <c r="R117" s="135"/>
      <c r="S117" s="135"/>
    </row>
    <row r="118" spans="3:19" x14ac:dyDescent="0.25">
      <c r="C118" s="123" t="s">
        <v>301</v>
      </c>
      <c r="D118" s="136" t="s">
        <v>269</v>
      </c>
      <c r="E118" s="136">
        <v>97</v>
      </c>
      <c r="F118" s="136">
        <v>134</v>
      </c>
      <c r="G118" s="136">
        <v>109</v>
      </c>
      <c r="H118" s="136" t="s">
        <v>269</v>
      </c>
      <c r="I118" s="136">
        <v>141</v>
      </c>
      <c r="J118" s="136">
        <v>114</v>
      </c>
      <c r="K118" s="136">
        <v>133.4</v>
      </c>
      <c r="L118" s="136">
        <v>129.4</v>
      </c>
      <c r="M118" s="136">
        <v>132.19999999999999</v>
      </c>
      <c r="N118" s="136">
        <v>113.8</v>
      </c>
      <c r="O118" s="136">
        <v>133.4</v>
      </c>
      <c r="P118" s="135">
        <v>172.9</v>
      </c>
      <c r="Q118" s="135"/>
      <c r="R118" s="135"/>
      <c r="S118" s="135"/>
    </row>
    <row r="119" spans="3:19" x14ac:dyDescent="0.25">
      <c r="C119" s="123" t="s">
        <v>304</v>
      </c>
      <c r="D119" s="136" t="s">
        <v>269</v>
      </c>
      <c r="E119" s="136">
        <v>58</v>
      </c>
      <c r="F119" s="136">
        <v>30</v>
      </c>
      <c r="G119" s="136">
        <v>81</v>
      </c>
      <c r="H119" s="136" t="s">
        <v>269</v>
      </c>
      <c r="I119" s="136">
        <v>85</v>
      </c>
      <c r="J119" s="136">
        <v>33.6</v>
      </c>
      <c r="K119" s="136">
        <v>31.7</v>
      </c>
      <c r="L119" s="136">
        <v>25.6</v>
      </c>
      <c r="M119" s="136">
        <v>31.2</v>
      </c>
      <c r="N119" s="136">
        <v>13.8</v>
      </c>
      <c r="O119" s="136">
        <v>21.8</v>
      </c>
      <c r="P119" s="135">
        <v>21.4</v>
      </c>
      <c r="Q119" s="135"/>
      <c r="R119" s="135"/>
      <c r="S119" s="135"/>
    </row>
    <row r="120" spans="3:19" x14ac:dyDescent="0.25">
      <c r="C120" s="124" t="s">
        <v>259</v>
      </c>
      <c r="D120" s="102"/>
      <c r="E120" s="102"/>
      <c r="F120" s="102"/>
      <c r="G120" s="102"/>
      <c r="H120" s="102"/>
      <c r="I120" s="102"/>
      <c r="J120" s="102"/>
      <c r="K120" s="102"/>
      <c r="L120" s="102"/>
      <c r="M120" s="102"/>
      <c r="P120" s="144"/>
      <c r="Q120" s="144"/>
      <c r="R120" s="144"/>
      <c r="S120" s="146"/>
    </row>
    <row r="121" spans="3:19" x14ac:dyDescent="0.25">
      <c r="C121" s="123" t="s">
        <v>302</v>
      </c>
      <c r="D121" s="136" t="s">
        <v>269</v>
      </c>
      <c r="E121" s="136">
        <v>68</v>
      </c>
      <c r="F121" s="136">
        <v>60</v>
      </c>
      <c r="G121" s="136">
        <v>60</v>
      </c>
      <c r="H121" s="136" t="s">
        <v>269</v>
      </c>
      <c r="I121" s="136">
        <v>60</v>
      </c>
      <c r="J121" s="136">
        <v>32.9</v>
      </c>
      <c r="K121" s="136">
        <v>27.3</v>
      </c>
      <c r="L121" s="136">
        <v>23.6</v>
      </c>
      <c r="M121" s="136">
        <v>24.2</v>
      </c>
      <c r="N121" s="136">
        <v>14.7</v>
      </c>
      <c r="O121" s="136">
        <v>14.7</v>
      </c>
      <c r="P121" s="135">
        <v>13.197838848551099</v>
      </c>
      <c r="Q121" s="135">
        <v>11.743558038929955</v>
      </c>
      <c r="R121" s="135">
        <v>10.210424961641404</v>
      </c>
      <c r="S121" s="135">
        <v>11.9</v>
      </c>
    </row>
    <row r="122" spans="3:19" x14ac:dyDescent="0.25">
      <c r="C122" s="130" t="s">
        <v>285</v>
      </c>
    </row>
    <row r="123" spans="3:19" x14ac:dyDescent="0.25">
      <c r="C123" s="130" t="s">
        <v>308</v>
      </c>
    </row>
    <row r="124" spans="3:19" x14ac:dyDescent="0.25">
      <c r="C124" s="130" t="s">
        <v>311</v>
      </c>
    </row>
    <row r="125" spans="3:19" x14ac:dyDescent="0.25">
      <c r="C125" s="130" t="s">
        <v>286</v>
      </c>
      <c r="D125" s="133" t="s">
        <v>287</v>
      </c>
    </row>
    <row r="126" spans="3:19" x14ac:dyDescent="0.25">
      <c r="C126" s="130"/>
      <c r="D126" s="133" t="s">
        <v>288</v>
      </c>
    </row>
    <row r="127" spans="3:19" x14ac:dyDescent="0.25">
      <c r="C127" s="130"/>
      <c r="D127" s="133" t="s">
        <v>289</v>
      </c>
    </row>
    <row r="161" spans="3:3" x14ac:dyDescent="0.25">
      <c r="C161" s="149"/>
    </row>
  </sheetData>
  <mergeCells count="47">
    <mergeCell ref="C4:F4"/>
    <mergeCell ref="C3:F3"/>
    <mergeCell ref="D12:E12"/>
    <mergeCell ref="F12:G12"/>
    <mergeCell ref="H12:I12"/>
    <mergeCell ref="N12:O12"/>
    <mergeCell ref="P12:Q12"/>
    <mergeCell ref="R12:S12"/>
    <mergeCell ref="C11:S11"/>
    <mergeCell ref="C34:S34"/>
    <mergeCell ref="J12:K12"/>
    <mergeCell ref="L12:M12"/>
    <mergeCell ref="N35:O35"/>
    <mergeCell ref="P35:Q35"/>
    <mergeCell ref="R35:S35"/>
    <mergeCell ref="C49:S49"/>
    <mergeCell ref="D50:E50"/>
    <mergeCell ref="F50:G50"/>
    <mergeCell ref="H50:I50"/>
    <mergeCell ref="J50:K50"/>
    <mergeCell ref="L50:M50"/>
    <mergeCell ref="N50:O50"/>
    <mergeCell ref="D35:E35"/>
    <mergeCell ref="F35:G35"/>
    <mergeCell ref="H35:I35"/>
    <mergeCell ref="J35:K35"/>
    <mergeCell ref="L35:M35"/>
    <mergeCell ref="P50:Q50"/>
    <mergeCell ref="R50:S50"/>
    <mergeCell ref="C69:S69"/>
    <mergeCell ref="D70:E70"/>
    <mergeCell ref="F70:G70"/>
    <mergeCell ref="H70:I70"/>
    <mergeCell ref="J70:K70"/>
    <mergeCell ref="L70:M70"/>
    <mergeCell ref="N70:O70"/>
    <mergeCell ref="P70:Q70"/>
    <mergeCell ref="R70:S70"/>
    <mergeCell ref="C100:S100"/>
    <mergeCell ref="D101:E101"/>
    <mergeCell ref="F101:G101"/>
    <mergeCell ref="H101:I101"/>
    <mergeCell ref="J101:K101"/>
    <mergeCell ref="L101:M101"/>
    <mergeCell ref="N101:O101"/>
    <mergeCell ref="P101:Q101"/>
    <mergeCell ref="R101:S101"/>
  </mergeCells>
  <hyperlinks>
    <hyperlink ref="D63" r:id="rId1" xr:uid="{F0713605-7D83-4887-8AFC-1B9320E075D6}"/>
    <hyperlink ref="D64" r:id="rId2" xr:uid="{CE7BBBE8-3368-494E-BBDA-865F7A87C22C}"/>
    <hyperlink ref="D65" r:id="rId3" xr:uid="{FA5A7A3B-A01F-4595-8D3E-5358347EA0E9}"/>
    <hyperlink ref="D45" r:id="rId4" xr:uid="{0920C90C-908B-49AE-AEB4-CCC519E6739D}"/>
    <hyperlink ref="D46" r:id="rId5" xr:uid="{B3DB2DF8-940A-4A6A-8468-A642FBD935F6}"/>
    <hyperlink ref="D47" r:id="rId6" xr:uid="{F5C2FECA-407D-4B56-AA4E-E6B0CFCE5D67}"/>
    <hyperlink ref="D30" r:id="rId7" xr:uid="{825EF971-667A-49BC-9A4C-90F5252D071D}"/>
    <hyperlink ref="D31" r:id="rId8" xr:uid="{E0DF83E6-8B22-4769-8870-B57CB0234DCB}"/>
    <hyperlink ref="D32" r:id="rId9" xr:uid="{B33EC56F-6AD8-4012-B750-B21D3BFCF440}"/>
    <hyperlink ref="D94" r:id="rId10" xr:uid="{FF28B3C5-B9A1-4310-A8E5-75B3A82D3E45}"/>
    <hyperlink ref="D95" r:id="rId11" xr:uid="{EC91D305-1A4B-4EE6-AD6E-F6C498814C5C}"/>
    <hyperlink ref="D96" r:id="rId12" xr:uid="{013FBA25-99D5-4457-B0C0-F544A8A16B84}"/>
    <hyperlink ref="D125" r:id="rId13" xr:uid="{E2023B11-B189-4139-B9E6-53C9100D74A7}"/>
    <hyperlink ref="D126" r:id="rId14" xr:uid="{FBDEF081-FF9B-4BC9-AD8D-E2A8A8CC94DD}"/>
    <hyperlink ref="D127" r:id="rId15" xr:uid="{AF58C313-A0DD-4A02-AC95-80D745AF17FE}"/>
  </hyperlinks>
  <pageMargins left="0.7" right="0.7" top="0.75" bottom="0.75" header="0.3" footer="0.3"/>
  <pageSetup orientation="portrait" r:id="rId16"/>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C4:E39"/>
  <sheetViews>
    <sheetView zoomScaleNormal="100" workbookViewId="0">
      <selection sqref="A1:XFD1048576"/>
    </sheetView>
  </sheetViews>
  <sheetFormatPr defaultRowHeight="15.75" x14ac:dyDescent="0.25"/>
  <cols>
    <col min="1" max="3" width="9" style="72"/>
    <col min="4" max="4" width="67.75" style="72" customWidth="1"/>
    <col min="5" max="5" width="11" style="72" bestFit="1" customWidth="1"/>
    <col min="6" max="16384" width="9" style="72"/>
  </cols>
  <sheetData>
    <row r="4" spans="3:5" ht="33" customHeight="1" x14ac:dyDescent="0.25">
      <c r="D4" s="150" t="s">
        <v>13</v>
      </c>
    </row>
    <row r="5" spans="3:5" ht="69" customHeight="1" x14ac:dyDescent="0.25">
      <c r="D5" s="151" t="s">
        <v>30</v>
      </c>
    </row>
    <row r="6" spans="3:5" ht="69" customHeight="1" x14ac:dyDescent="0.25">
      <c r="D6" s="152"/>
    </row>
    <row r="7" spans="3:5" x14ac:dyDescent="0.25">
      <c r="C7" s="295" t="s">
        <v>329</v>
      </c>
      <c r="D7" s="295"/>
      <c r="E7" s="295"/>
    </row>
    <row r="8" spans="3:5" x14ac:dyDescent="0.25">
      <c r="C8" s="153" t="s">
        <v>323</v>
      </c>
      <c r="D8" s="153" t="s">
        <v>324</v>
      </c>
      <c r="E8" s="153" t="s">
        <v>325</v>
      </c>
    </row>
    <row r="9" spans="3:5" x14ac:dyDescent="0.25">
      <c r="C9" s="154" t="s">
        <v>317</v>
      </c>
      <c r="D9" s="154" t="s">
        <v>318</v>
      </c>
      <c r="E9" s="155">
        <v>2.0833300000000001</v>
      </c>
    </row>
    <row r="10" spans="3:5" x14ac:dyDescent="0.25">
      <c r="C10" s="154" t="s">
        <v>317</v>
      </c>
      <c r="D10" s="154" t="s">
        <v>314</v>
      </c>
      <c r="E10" s="155">
        <v>0.52910000000000001</v>
      </c>
    </row>
    <row r="11" spans="3:5" x14ac:dyDescent="0.25">
      <c r="C11" s="154" t="s">
        <v>317</v>
      </c>
      <c r="D11" s="154" t="s">
        <v>312</v>
      </c>
      <c r="E11" s="155">
        <v>0.52910000000000001</v>
      </c>
    </row>
    <row r="12" spans="3:5" x14ac:dyDescent="0.25">
      <c r="C12" s="154" t="s">
        <v>317</v>
      </c>
      <c r="D12" s="154" t="s">
        <v>316</v>
      </c>
      <c r="E12" s="155">
        <v>0.60975999999999997</v>
      </c>
    </row>
    <row r="13" spans="3:5" x14ac:dyDescent="0.25">
      <c r="C13" s="154" t="s">
        <v>317</v>
      </c>
      <c r="D13" s="154" t="s">
        <v>313</v>
      </c>
      <c r="E13" s="155">
        <v>0.54349999999999998</v>
      </c>
    </row>
    <row r="14" spans="3:5" x14ac:dyDescent="0.25">
      <c r="C14" s="154" t="s">
        <v>317</v>
      </c>
      <c r="D14" s="154" t="s">
        <v>315</v>
      </c>
      <c r="E14" s="155">
        <v>0.51812999999999998</v>
      </c>
    </row>
    <row r="15" spans="3:5" x14ac:dyDescent="0.25">
      <c r="C15" s="154" t="s">
        <v>319</v>
      </c>
      <c r="D15" s="154" t="s">
        <v>313</v>
      </c>
      <c r="E15" s="155">
        <v>0.54054000000000002</v>
      </c>
    </row>
    <row r="16" spans="3:5" x14ac:dyDescent="0.25">
      <c r="C16" s="154" t="s">
        <v>319</v>
      </c>
      <c r="D16" s="154" t="s">
        <v>312</v>
      </c>
      <c r="E16" s="155">
        <v>0.52910000000000001</v>
      </c>
    </row>
    <row r="17" spans="3:5" x14ac:dyDescent="0.25">
      <c r="C17" s="154" t="s">
        <v>319</v>
      </c>
      <c r="D17" s="154" t="s">
        <v>316</v>
      </c>
      <c r="E17" s="155">
        <v>0.60975999999999997</v>
      </c>
    </row>
    <row r="18" spans="3:5" x14ac:dyDescent="0.25">
      <c r="C18" s="154" t="s">
        <v>319</v>
      </c>
      <c r="D18" s="154" t="s">
        <v>315</v>
      </c>
      <c r="E18" s="155">
        <v>0.51812999999999998</v>
      </c>
    </row>
    <row r="19" spans="3:5" x14ac:dyDescent="0.25">
      <c r="C19" s="154" t="s">
        <v>319</v>
      </c>
      <c r="D19" s="154" t="s">
        <v>314</v>
      </c>
      <c r="E19" s="155">
        <v>0.52910000000000001</v>
      </c>
    </row>
    <row r="20" spans="3:5" x14ac:dyDescent="0.25">
      <c r="C20" s="154" t="s">
        <v>319</v>
      </c>
      <c r="D20" s="154" t="s">
        <v>318</v>
      </c>
      <c r="E20" s="155">
        <v>2.0833300000000001</v>
      </c>
    </row>
    <row r="21" spans="3:5" x14ac:dyDescent="0.25">
      <c r="C21" s="154" t="s">
        <v>320</v>
      </c>
      <c r="D21" s="154" t="s">
        <v>314</v>
      </c>
      <c r="E21" s="155">
        <v>0.52632000000000001</v>
      </c>
    </row>
    <row r="22" spans="3:5" x14ac:dyDescent="0.25">
      <c r="C22" s="154" t="s">
        <v>320</v>
      </c>
      <c r="D22" s="154" t="s">
        <v>318</v>
      </c>
      <c r="E22" s="155">
        <v>2.0833300000000001</v>
      </c>
    </row>
    <row r="23" spans="3:5" x14ac:dyDescent="0.25">
      <c r="C23" s="154" t="s">
        <v>320</v>
      </c>
      <c r="D23" s="154" t="s">
        <v>313</v>
      </c>
      <c r="E23" s="155">
        <v>0.54054000000000002</v>
      </c>
    </row>
    <row r="24" spans="3:5" x14ac:dyDescent="0.25">
      <c r="C24" s="154" t="s">
        <v>320</v>
      </c>
      <c r="D24" s="154" t="s">
        <v>315</v>
      </c>
      <c r="E24" s="155">
        <v>0.51812999999999998</v>
      </c>
    </row>
    <row r="25" spans="3:5" x14ac:dyDescent="0.25">
      <c r="C25" s="154" t="s">
        <v>320</v>
      </c>
      <c r="D25" s="154" t="s">
        <v>316</v>
      </c>
      <c r="E25" s="155">
        <v>0.60975999999999997</v>
      </c>
    </row>
    <row r="26" spans="3:5" x14ac:dyDescent="0.25">
      <c r="C26" s="154" t="s">
        <v>320</v>
      </c>
      <c r="D26" s="154" t="s">
        <v>312</v>
      </c>
      <c r="E26" s="155">
        <v>0.52910000000000001</v>
      </c>
    </row>
    <row r="27" spans="3:5" x14ac:dyDescent="0.25">
      <c r="C27" s="154" t="s">
        <v>321</v>
      </c>
      <c r="D27" s="154" t="s">
        <v>312</v>
      </c>
      <c r="E27" s="155">
        <v>0.52910000000000001</v>
      </c>
    </row>
    <row r="28" spans="3:5" x14ac:dyDescent="0.25">
      <c r="C28" s="154" t="s">
        <v>321</v>
      </c>
      <c r="D28" s="154" t="s">
        <v>316</v>
      </c>
      <c r="E28" s="155">
        <v>0.60975999999999997</v>
      </c>
    </row>
    <row r="29" spans="3:5" x14ac:dyDescent="0.25">
      <c r="C29" s="154" t="s">
        <v>321</v>
      </c>
      <c r="D29" s="154" t="s">
        <v>315</v>
      </c>
      <c r="E29" s="155">
        <v>0.51812999999999998</v>
      </c>
    </row>
    <row r="30" spans="3:5" x14ac:dyDescent="0.25">
      <c r="C30" s="154" t="s">
        <v>321</v>
      </c>
      <c r="D30" s="154" t="s">
        <v>318</v>
      </c>
      <c r="E30" s="155">
        <v>2.0833300000000001</v>
      </c>
    </row>
    <row r="31" spans="3:5" x14ac:dyDescent="0.25">
      <c r="C31" s="154" t="s">
        <v>321</v>
      </c>
      <c r="D31" s="154" t="s">
        <v>313</v>
      </c>
      <c r="E31" s="155">
        <v>0.53763000000000005</v>
      </c>
    </row>
    <row r="32" spans="3:5" x14ac:dyDescent="0.25">
      <c r="C32" s="154" t="s">
        <v>321</v>
      </c>
      <c r="D32" s="154" t="s">
        <v>314</v>
      </c>
      <c r="E32" s="155">
        <v>0.52632000000000001</v>
      </c>
    </row>
    <row r="33" spans="3:5" x14ac:dyDescent="0.25">
      <c r="C33" s="154" t="s">
        <v>322</v>
      </c>
      <c r="D33" s="154" t="s">
        <v>314</v>
      </c>
      <c r="E33" s="155">
        <v>0.52632000000000001</v>
      </c>
    </row>
    <row r="34" spans="3:5" x14ac:dyDescent="0.25">
      <c r="C34" s="154" t="s">
        <v>322</v>
      </c>
      <c r="D34" s="154" t="s">
        <v>313</v>
      </c>
      <c r="E34" s="155">
        <v>0.53763000000000005</v>
      </c>
    </row>
    <row r="35" spans="3:5" x14ac:dyDescent="0.25">
      <c r="C35" s="154" t="s">
        <v>322</v>
      </c>
      <c r="D35" s="154" t="s">
        <v>315</v>
      </c>
      <c r="E35" s="155">
        <v>0.51812999999999998</v>
      </c>
    </row>
    <row r="36" spans="3:5" x14ac:dyDescent="0.25">
      <c r="C36" s="154" t="s">
        <v>322</v>
      </c>
      <c r="D36" s="154" t="s">
        <v>316</v>
      </c>
      <c r="E36" s="155">
        <v>0.60975999999999997</v>
      </c>
    </row>
    <row r="37" spans="3:5" x14ac:dyDescent="0.25">
      <c r="C37" s="154" t="s">
        <v>322</v>
      </c>
      <c r="D37" s="154" t="s">
        <v>312</v>
      </c>
      <c r="E37" s="155">
        <v>0.52910000000000001</v>
      </c>
    </row>
    <row r="38" spans="3:5" x14ac:dyDescent="0.25">
      <c r="C38" s="101" t="s">
        <v>326</v>
      </c>
      <c r="D38" s="101" t="s">
        <v>328</v>
      </c>
      <c r="E38" s="119"/>
    </row>
    <row r="39" spans="3:5" x14ac:dyDescent="0.25">
      <c r="C39" s="101" t="s">
        <v>286</v>
      </c>
      <c r="D39" s="156" t="s">
        <v>327</v>
      </c>
      <c r="E39" s="119"/>
    </row>
  </sheetData>
  <mergeCells count="1">
    <mergeCell ref="C7:E7"/>
  </mergeCells>
  <hyperlinks>
    <hyperlink ref="D39" r:id="rId1" xr:uid="{6E31101C-D30E-4985-9487-8105E0C52D57}"/>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0000"/>
  </sheetPr>
  <dimension ref="D3:D5"/>
  <sheetViews>
    <sheetView workbookViewId="0">
      <selection activeCell="D7" sqref="D7"/>
    </sheetView>
  </sheetViews>
  <sheetFormatPr defaultRowHeight="15.75" x14ac:dyDescent="0.25"/>
  <cols>
    <col min="4" max="4" width="64.875" customWidth="1"/>
  </cols>
  <sheetData>
    <row r="3" spans="4:4" ht="45.75" customHeight="1" x14ac:dyDescent="0.25">
      <c r="D3" s="57" t="s">
        <v>15</v>
      </c>
    </row>
    <row r="4" spans="4:4" ht="91.5" customHeight="1" x14ac:dyDescent="0.25">
      <c r="D4" s="49" t="s">
        <v>31</v>
      </c>
    </row>
    <row r="5" spans="4:4" x14ac:dyDescent="0.25">
      <c r="D5" s="68" t="s">
        <v>230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SDG 10_Overview</vt:lpstr>
      <vt:lpstr>10.1.1</vt:lpstr>
      <vt:lpstr>10.2.1</vt:lpstr>
      <vt:lpstr>10.3.1</vt:lpstr>
      <vt:lpstr>10.4.1</vt:lpstr>
      <vt:lpstr>10.4.2</vt:lpstr>
      <vt:lpstr>10.5.1</vt:lpstr>
      <vt:lpstr>10.6.1</vt:lpstr>
      <vt:lpstr>10.7.1</vt:lpstr>
      <vt:lpstr>10.7.2</vt:lpstr>
      <vt:lpstr>10.7.3</vt:lpstr>
      <vt:lpstr>10.7.4</vt:lpstr>
      <vt:lpstr>10.a.1</vt:lpstr>
      <vt:lpstr>10.b.1</vt:lpstr>
      <vt:lpstr>10.c.1</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Heather Page</dc:creator>
  <cp:lastModifiedBy>Naiema</cp:lastModifiedBy>
  <cp:revision/>
  <dcterms:created xsi:type="dcterms:W3CDTF">2017-01-27T22:30:52Z</dcterms:created>
  <dcterms:modified xsi:type="dcterms:W3CDTF">2025-05-27T17:32:47Z</dcterms:modified>
</cp:coreProperties>
</file>