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https://d.docs.live.net/fd1d10919d01c8cc/Desktop/SDG FILE/DataDepository_Clean/"/>
    </mc:Choice>
  </mc:AlternateContent>
  <xr:revisionPtr revIDLastSave="224" documentId="8_{98868BD5-FE1A-496F-911D-5BDADD32308B}" xr6:coauthVersionLast="47" xr6:coauthVersionMax="47" xr10:uidLastSave="{ACCEDEBD-82F2-485D-A538-86B45021A565}"/>
  <bookViews>
    <workbookView xWindow="-120" yWindow="-120" windowWidth="20730" windowHeight="11040" tabRatio="734" activeTab="2" xr2:uid="{00000000-000D-0000-FFFF-FFFF00000000}"/>
  </bookViews>
  <sheets>
    <sheet name="SDG with score" sheetId="8" r:id="rId1"/>
    <sheet name="2.1.1" sheetId="9" r:id="rId2"/>
    <sheet name="2.1.2" sheetId="7" r:id="rId3"/>
    <sheet name="2.2.1" sheetId="1" r:id="rId4"/>
    <sheet name="2.2.2" sheetId="2" r:id="rId5"/>
    <sheet name="2.2.3" sheetId="10" r:id="rId6"/>
    <sheet name="2.3.1" sheetId="6" r:id="rId7"/>
    <sheet name="2.3.2" sheetId="15" r:id="rId8"/>
    <sheet name="2.4.1" sheetId="3" r:id="rId9"/>
    <sheet name="2.5.1" sheetId="12" r:id="rId10"/>
    <sheet name="2.5.2" sheetId="11" r:id="rId11"/>
    <sheet name="2.a.1" sheetId="4" r:id="rId12"/>
    <sheet name="2.a.2" sheetId="16" r:id="rId13"/>
    <sheet name="2.b.1" sheetId="13" r:id="rId14"/>
    <sheet name="2.c.1" sheetId="14" r:id="rId15"/>
  </sheets>
  <externalReferences>
    <externalReference r:id="rId1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3" i="4" l="1"/>
  <c r="W13" i="4"/>
  <c r="X13" i="4"/>
  <c r="Y13" i="4"/>
  <c r="N37" i="4"/>
  <c r="N36" i="4"/>
  <c r="N35" i="4"/>
  <c r="L35" i="4"/>
  <c r="K35" i="4"/>
  <c r="L33" i="4"/>
  <c r="K33" i="4"/>
  <c r="N32" i="4"/>
  <c r="N29" i="4"/>
  <c r="M29" i="4"/>
  <c r="L29" i="4"/>
  <c r="N26" i="4"/>
  <c r="M26" i="4"/>
  <c r="L26" i="4"/>
  <c r="K26" i="4"/>
  <c r="K42" i="4" l="1"/>
  <c r="N42" i="4"/>
  <c r="L42" i="4"/>
  <c r="M42" i="4"/>
  <c r="F12" i="11" l="1"/>
  <c r="F15" i="11"/>
  <c r="F13" i="11"/>
  <c r="F14" i="11"/>
  <c r="D15" i="11"/>
  <c r="E15" i="11"/>
  <c r="C15" i="11"/>
  <c r="M119" i="6"/>
  <c r="M120" i="6"/>
  <c r="M121" i="6"/>
  <c r="M122" i="6"/>
  <c r="M107" i="6"/>
  <c r="M109" i="6" s="1"/>
  <c r="N107" i="6"/>
  <c r="N109" i="6" s="1"/>
  <c r="O107" i="6"/>
  <c r="O109" i="6" s="1"/>
  <c r="P107" i="6"/>
  <c r="P109" i="6" s="1"/>
  <c r="L107" i="6"/>
  <c r="L109" i="6" s="1"/>
  <c r="C12" i="8"/>
  <c r="C11" i="8"/>
  <c r="C10" i="8"/>
  <c r="C9" i="8"/>
  <c r="C8" i="8"/>
  <c r="C7" i="8"/>
  <c r="C6" i="8"/>
  <c r="B19" i="8"/>
  <c r="B18" i="8"/>
  <c r="B16" i="8"/>
  <c r="B14" i="8"/>
  <c r="B13" i="8"/>
  <c r="B11" i="8"/>
  <c r="B8" i="8"/>
  <c r="B6" i="8"/>
  <c r="D7" i="8"/>
  <c r="D6" i="8"/>
  <c r="D19" i="8"/>
  <c r="D18" i="8"/>
  <c r="D17" i="8"/>
  <c r="D16" i="8"/>
  <c r="D15" i="8"/>
  <c r="D14" i="8"/>
  <c r="D13" i="8"/>
  <c r="D12" i="8"/>
  <c r="D11" i="8"/>
  <c r="D10" i="8"/>
  <c r="D9" i="8"/>
  <c r="D8" i="8"/>
  <c r="C19" i="8"/>
  <c r="C18" i="8"/>
  <c r="C16" i="8"/>
  <c r="C14" i="8"/>
  <c r="C13" i="8"/>
  <c r="C4" i="8"/>
  <c r="AA19" i="8"/>
  <c r="AA18" i="8"/>
  <c r="AA17" i="8"/>
  <c r="AA16" i="8"/>
  <c r="AA15" i="8"/>
  <c r="AA14" i="8"/>
  <c r="AA13" i="8"/>
  <c r="AA12" i="8"/>
  <c r="AA11" i="8"/>
  <c r="AA10" i="8"/>
  <c r="AA9" i="8"/>
  <c r="AA8" i="8"/>
  <c r="AA7" i="8"/>
  <c r="AA6" i="8"/>
  <c r="Q13" i="4"/>
  <c r="R13" i="4"/>
  <c r="S13" i="4"/>
  <c r="T13" i="4"/>
  <c r="U13" i="4"/>
</calcChain>
</file>

<file path=xl/sharedStrings.xml><?xml version="1.0" encoding="utf-8"?>
<sst xmlns="http://schemas.openxmlformats.org/spreadsheetml/2006/main" count="1125" uniqueCount="634">
  <si>
    <t>Goal 2. End hunger, achieve food security and improved nutrition and promote sustainable agriculture</t>
  </si>
  <si>
    <t>Nationaal</t>
  </si>
  <si>
    <t>Regionaal</t>
  </si>
  <si>
    <t>Targets</t>
  </si>
  <si>
    <t>definition</t>
  </si>
  <si>
    <t>Tier</t>
  </si>
  <si>
    <t>data-availability</t>
  </si>
  <si>
    <t>Source</t>
  </si>
  <si>
    <t>Agency</t>
  </si>
  <si>
    <t>latest</t>
  </si>
  <si>
    <t>data available by sex, age, location etc</t>
  </si>
  <si>
    <t>national 'approved' indicator: Yes =1/ No =0</t>
  </si>
  <si>
    <t>latest statistics</t>
  </si>
  <si>
    <t>reporting agency/ministry</t>
  </si>
  <si>
    <t>custodian</t>
  </si>
  <si>
    <t>linked to Nat.Dev.Plan  2017-2021 ; yes =1/ no=0</t>
  </si>
  <si>
    <t>linked to Nat.Dev.Plan 2022-2026 yes =1/ no=0</t>
  </si>
  <si>
    <t>linked to RP, yes =1/ no=0</t>
  </si>
  <si>
    <t>Linked to CARICOM ind; yes =1/ no=0</t>
  </si>
  <si>
    <t>Link to MSDCF; yes =1/ no=0</t>
  </si>
  <si>
    <t>national priority score</t>
  </si>
  <si>
    <t>remarks</t>
  </si>
  <si>
    <t>full=2; yes, partial =1, No=0</t>
  </si>
  <si>
    <t>adm data</t>
  </si>
  <si>
    <t>census/ survey</t>
  </si>
  <si>
    <t>publications/ studies</t>
  </si>
  <si>
    <t>other</t>
  </si>
  <si>
    <t>NSO</t>
  </si>
  <si>
    <t>MINISTRY</t>
  </si>
  <si>
    <t>Other</t>
  </si>
  <si>
    <t>website</t>
  </si>
  <si>
    <t>year</t>
  </si>
  <si>
    <t>The prevalence of undernourishment (PoU) is an estimate of the proportion of the population whose habitual food consumption is insufficient to provide the dietary energy levels that are required to maintain a normal active and healthy life. It is expressed as a percentage.</t>
  </si>
  <si>
    <t>Tier I</t>
  </si>
  <si>
    <t>Estimates by FAO</t>
  </si>
  <si>
    <t>yes</t>
  </si>
  <si>
    <t>IaDB</t>
  </si>
  <si>
    <t>Yes</t>
  </si>
  <si>
    <t>FAO</t>
  </si>
  <si>
    <t>calculated by NSO/pov cie the FEImethod, 2400/2200 kcal/ foodpovline (BasicNeedsapproach) , poverty report forth coming)</t>
  </si>
  <si>
    <t>The indicator measures the percentage of individuals in the population who have experienced food insecurity at moderate or severe levels during the reference period. The severity of food insecurity, defined as a latent trait, is measured on the Food Insecurity Experience Scale global reference scale, a measurement standard established by FAO through the application of the Food Insecurity Experience Scale in more than 140 countries worldwide, starting in 2014.</t>
  </si>
  <si>
    <t> </t>
  </si>
  <si>
    <t>No</t>
  </si>
  <si>
    <t>FAO FIES survey</t>
  </si>
  <si>
    <t>Prevalence of stunting (height-for-age &lt;-2 standard deviation from the median of the World Health Organization (WHO) Child Growth Standards) amongchildren under 5 years of age.</t>
  </si>
  <si>
    <t>MICS</t>
  </si>
  <si>
    <t>MICS, 2000,2006,2008 and 2018</t>
  </si>
  <si>
    <t>SOZAVO</t>
  </si>
  <si>
    <t>https://statistics-suriname.org/wp-content/uploads/2019/08/Suriname-MICS-6-Survey-Findings-Report.pdf</t>
  </si>
  <si>
    <t>2018, zie table, excelframework, statistics</t>
  </si>
  <si>
    <t>sozavo</t>
  </si>
  <si>
    <t xml:space="preserve">UNICEF, 
WHO
</t>
  </si>
  <si>
    <t>Data only available in survey years/ in HP en DP part of healthy living, see baby nutrition and healthy meal plans in school</t>
  </si>
  <si>
    <t>Prevalence of overweight (weight for height &gt;+2 standard deviation from the median of the World Health Organization (WHO) Child Growth Standards) among children under 5 years of age.</t>
  </si>
  <si>
    <t> MICS, 2000,2006,2008 and 2018</t>
  </si>
  <si>
    <t>Data only available in survey years; in RP en DP part of healthy living, see baby nutrition and healthy meal plans in school</t>
  </si>
  <si>
    <t>Percentage of women aged 15−49 years with a haemoglobin concentration less than 120 g/L for non-pregnant women and lactating women, and less than 110 g/L for pregnant women, adjusted for altitude and smoking.</t>
  </si>
  <si>
    <t>MICS 2018</t>
  </si>
  <si>
    <t>WHO</t>
  </si>
  <si>
    <t xml:space="preserve">currently not included in MICS6, aan VG vragen of adm data available is </t>
  </si>
  <si>
    <t>Volume of agricultural production of small-scale food producer in crop, livestock, fisheries, and forestry activities per number of days.</t>
  </si>
  <si>
    <t>Tier II</t>
  </si>
  <si>
    <t xml:space="preserve">survey LVV, Agricultuaral production survey and publication </t>
  </si>
  <si>
    <t>LVV</t>
  </si>
  <si>
    <t>https://statistics-suriname.org/wp-content/uploads/2024/12/Elfde-Milieustatistieken-pub-dec-2024.pdf</t>
  </si>
  <si>
    <t xml:space="preserve">FAO
</t>
  </si>
  <si>
    <t>annually produced statistics</t>
  </si>
  <si>
    <t xml:space="preserve">SDG indicator 2.3.2 measures income from on-farm production activities, which is related to the production of food and agricultural products. This includes income from crop production, livestock production, fisheries and aquaculture production, and from forestry production. </t>
  </si>
  <si>
    <t xml:space="preserve">The indicator is computed as annual income. </t>
  </si>
  <si>
    <t>Land use</t>
  </si>
  <si>
    <t>2021, zie table, excelframework, statistics in GBS Publication</t>
  </si>
  <si>
    <t>Only data available for Productionarea under productive agriculture.  Data also available in chapter 10 of the Environment Stat pub</t>
  </si>
  <si>
    <t>The conservation of plant and animal genetic resources for food and agriculture (GRFA) in medium or long term conservation facilities (ex situ, in genebanks) represents the most trusted means of conserving genetic resources worldwide. Plant and animal GRFA conserved in these facilities can be easily used in breeding programmes as well, even directly on-farm.</t>
  </si>
  <si>
    <t>The indicator presents the percentage of local livestock breeds among local breeds with known risk status classified as being at risk of extinctions at a certain moment in time, as well as the trends for this percentage.</t>
  </si>
  <si>
    <t xml:space="preserve">Global Databank for Animal Genetic Resources </t>
  </si>
  <si>
    <t>FAO, STATUS AND TRENDS OF ANIMAL GENETIC RESOURCES – 2018</t>
  </si>
  <si>
    <t>https://openknowledge.fao.org/server/api/core/bitstreams/f9a98604-8263-4155-bfb6-80293b347b18/content</t>
  </si>
  <si>
    <t>The Agriculture Orientation Index (AOI) for Government Expenditures is defined as the Agriculture share of Government Expenditure, divided by the Agriculture value added share of GDP, where Agriculture refers to the agriculture, forestry, fishing and hunting sector. The measure is a currency-free index, calculated as the ratio of these two shares. National governments are requested to compile Government Expenditures according to the Government Finance Statistics (GFS) and the Classification of the Functions of Government (COFOG), and Agriculture value added share of GDP according to the System of National Accounts (SNA).</t>
  </si>
  <si>
    <t>Min of Finance</t>
  </si>
  <si>
    <t xml:space="preserve">yes, Financial Planning Note </t>
  </si>
  <si>
    <t>Min Fin</t>
  </si>
  <si>
    <t>2024/2025</t>
  </si>
  <si>
    <t>as recommended</t>
  </si>
  <si>
    <t>this should be calculated from data in fin nota</t>
  </si>
  <si>
    <t>Indicator 2.a.2: Total official flows (official development assistance plus other official flows) to the agriculture sector</t>
  </si>
  <si>
    <t>Gross disbursements of total ODA and other official flows from all donors to the agriculture sector.</t>
  </si>
  <si>
    <t>Min of Finance( Government Debt registry Offce ) / CBVS</t>
  </si>
  <si>
    <t>Min fin</t>
  </si>
  <si>
    <t>cbvs</t>
  </si>
  <si>
    <t>https://sdmo.org/index.php/leenovereenkomsten</t>
  </si>
  <si>
    <t>min Fin</t>
  </si>
  <si>
    <t xml:space="preserve">OECD
</t>
  </si>
  <si>
    <t>this should be calculated from data in fin note</t>
  </si>
  <si>
    <t>Agricultural export subsidies are defined as export subsidies budgetary outlays and quantities as notified by WTO Members in Tables ES:1 and supporting Tables ES:2 (following templates in document G/AG/2 dated 30 June 1995).</t>
  </si>
  <si>
    <t>WTO Trade Policy Review 2019</t>
  </si>
  <si>
    <t xml:space="preserve">https://www.wto.org/english/tratop_e/tpr_e/s391_e.pdf </t>
  </si>
  <si>
    <t xml:space="preserve">WTO
</t>
  </si>
  <si>
    <t>Subsidy for paddy exporters.
https://www.facebook.com/share/p/15cWPDK64G/</t>
  </si>
  <si>
    <t>The indicator of food price anomalies (IFPA) identifies market prices that are abnormally high. The IFPA relies on a weighted compound growth rate that accounts for both within year and across year price growth. The indicator directly evaluates growth in prices over a particular month over many years, taking into account seasonality in agricultural markets and inflation, allowing to answer the question of whether or not a change in price is abnormal for any particular period.</t>
  </si>
  <si>
    <t>survey (CPI survey)</t>
  </si>
  <si>
    <t>min of Fin</t>
  </si>
  <si>
    <t>https://statistics-suriname.org/consumenten-prijs-indexcijfers-en-inflatie/</t>
  </si>
  <si>
    <t>Jan 2025</t>
  </si>
  <si>
    <t xml:space="preserve">as recommended </t>
  </si>
  <si>
    <t>GBS</t>
  </si>
  <si>
    <t>main group1 CPI (FOOD)</t>
  </si>
  <si>
    <t>2.1.1 Prevalence of undernourishment</t>
  </si>
  <si>
    <t xml:space="preserve">For this indicator we use the Household Budget data, Food poverty line , </t>
  </si>
  <si>
    <t xml:space="preserve">based upon the FEImethod of 2200 kcal. </t>
  </si>
  <si>
    <t>MICS 2018 has under nourishment data for chidren under 5</t>
  </si>
  <si>
    <t>see also  indicator 2.2.1</t>
  </si>
  <si>
    <t>Poverty incidence  using foodpoverty line, 2200 kcal by stratum, SRD 309</t>
  </si>
  <si>
    <t>ParWan</t>
  </si>
  <si>
    <t>Nickerie</t>
  </si>
  <si>
    <t>CorSar</t>
  </si>
  <si>
    <t>Commewijn</t>
  </si>
  <si>
    <t>Para</t>
  </si>
  <si>
    <t>Total</t>
  </si>
  <si>
    <t>NON-POOR</t>
  </si>
  <si>
    <t>%</t>
  </si>
  <si>
    <t>POOR</t>
  </si>
  <si>
    <t xml:space="preserve">Source: HBS 2014, estimates by Sobhie, 2016 </t>
  </si>
  <si>
    <t>Poverty by Share of the Population, in %</t>
  </si>
  <si>
    <t>Great Paramaribo</t>
  </si>
  <si>
    <t>Rest of the Coastal Region</t>
  </si>
  <si>
    <t>Interior</t>
  </si>
  <si>
    <t>Share of total Population</t>
  </si>
  <si>
    <t>Poor (US$ 6.85)</t>
  </si>
  <si>
    <t>Poor (US$ 2.15)</t>
  </si>
  <si>
    <t>Source: Suriname Survey on Living Conditions, 2022</t>
  </si>
  <si>
    <t>Retrieved from: Suriname Poverty and Equity Assessment, May 2024</t>
  </si>
  <si>
    <t>Definition  based on the Worldbank definition of Poverty</t>
  </si>
  <si>
    <t>2.1.2 Prevalence of moderate or severe food insecurity in the population, based on the Food Insecurity Experience Scale (FIES)</t>
  </si>
  <si>
    <t>Food Insecurity in % of Population</t>
  </si>
  <si>
    <t>In the past 12 months:</t>
  </si>
  <si>
    <t>N/A</t>
  </si>
  <si>
    <t>The household's worried about not having enough food</t>
  </si>
  <si>
    <t>The household's unable to eat healthy and nutricious food</t>
  </si>
  <si>
    <t>The household ate only a few kinds of foods</t>
  </si>
  <si>
    <t>The household had to skip a meal bc there was no money</t>
  </si>
  <si>
    <t>The household ate less than they thought they should</t>
  </si>
  <si>
    <t>The household ran out of food because of a lack of money</t>
  </si>
  <si>
    <t>The household were hungry but did not eat</t>
  </si>
  <si>
    <t>The household went without eating for a whole day</t>
  </si>
  <si>
    <t>Source: Suriname Survey of Living Conditions, 2022</t>
  </si>
  <si>
    <t>Note: Sample Size: 7.713</t>
  </si>
  <si>
    <t>2.2.1 Prevalence of stunting (height for age &lt;-2 standard deviation from the median of the World Health Organization (WHO) Child Growth Standards) among children under 5 years of age</t>
  </si>
  <si>
    <t>Table TC.8.1: Nutritional status of children</t>
  </si>
  <si>
    <t>Percentage of children under age 5 by nutritional status according to three anthropometric indices: weight for age, height for age, and weight for height, Suriname MICS, 2018</t>
  </si>
  <si>
    <t>Weight for age</t>
  </si>
  <si>
    <t>Number of children with weight and age (A)</t>
  </si>
  <si>
    <t>Height for age</t>
  </si>
  <si>
    <t>Number of children with heigt and age (A)</t>
  </si>
  <si>
    <t>Weight for height</t>
  </si>
  <si>
    <t>Number of children with weight and height (A)</t>
  </si>
  <si>
    <t>Underweight</t>
  </si>
  <si>
    <t>Mean Z-Score (SD)</t>
  </si>
  <si>
    <t>Stunted</t>
  </si>
  <si>
    <t>Wasted</t>
  </si>
  <si>
    <t>Overweight</t>
  </si>
  <si>
    <t>Unit</t>
  </si>
  <si>
    <t>Percent below</t>
  </si>
  <si>
    <t>Percent above</t>
  </si>
  <si>
    <t>Stunting</t>
  </si>
  <si>
    <t>Underweight prevalence (weight for age)</t>
  </si>
  <si>
    <t>(weight for age)Moderate (-2SD)</t>
  </si>
  <si>
    <t>(weight for age)Severe (-3 SD)</t>
  </si>
  <si>
    <t>Sex</t>
  </si>
  <si>
    <t>Stunting prevalence (Height for age)</t>
  </si>
  <si>
    <t>Male</t>
  </si>
  <si>
    <t>(Height for age)Moderate  (-2SD)</t>
  </si>
  <si>
    <t>Female</t>
  </si>
  <si>
    <t>(Height for age)Severe (-3 SD)</t>
  </si>
  <si>
    <t>Area</t>
  </si>
  <si>
    <t>Urban</t>
  </si>
  <si>
    <t xml:space="preserve">Rural Coastal </t>
  </si>
  <si>
    <t xml:space="preserve">Rural Interior </t>
  </si>
  <si>
    <t>Region</t>
  </si>
  <si>
    <t xml:space="preserve">    Paramaribo</t>
  </si>
  <si>
    <t xml:space="preserve">    Wanica</t>
  </si>
  <si>
    <t xml:space="preserve">    Nickerie</t>
  </si>
  <si>
    <t xml:space="preserve">    Coronie</t>
  </si>
  <si>
    <t xml:space="preserve">    Saramacca</t>
  </si>
  <si>
    <t xml:space="preserve">    Commewijne</t>
  </si>
  <si>
    <t xml:space="preserve">    Marowijne</t>
  </si>
  <si>
    <t xml:space="preserve">    Para </t>
  </si>
  <si>
    <t xml:space="preserve">    Brokopondo</t>
  </si>
  <si>
    <t xml:space="preserve">    Sipaliwini</t>
  </si>
  <si>
    <t>Age (in months)</t>
  </si>
  <si>
    <t>0-5</t>
  </si>
  <si>
    <t>6-11</t>
  </si>
  <si>
    <t>12-17</t>
  </si>
  <si>
    <t>18-23</t>
  </si>
  <si>
    <t>24-35</t>
  </si>
  <si>
    <t>36-47</t>
  </si>
  <si>
    <t>48-59</t>
  </si>
  <si>
    <t>Source: MICS 2018</t>
  </si>
  <si>
    <t>2.2.2 Prevalence of malnutrition (weight for height &gt;+2 or &lt;-2 standard deviation from the median of the WHO Child Growth Standards) among children under 5 years of age, by type (wasting and overweight)</t>
  </si>
  <si>
    <t>Wasting</t>
  </si>
  <si>
    <t>Wasting: Moderate and Severe (-2SD)</t>
  </si>
  <si>
    <t>Wasting: Severe (-3 SD)-Total</t>
  </si>
  <si>
    <t>Overweight: Above (-2SD)-Total</t>
  </si>
  <si>
    <t>-</t>
  </si>
  <si>
    <t>Overweight :Severe (-3 SD)-Total</t>
  </si>
  <si>
    <t>2.2.3 Prevalence of anaemia in women aged 15 to 49 years, by pregnancy status (%)</t>
  </si>
  <si>
    <t xml:space="preserve">Note: The table below is the closest data Suriname collected regarding pregnancy and health conditions of women </t>
  </si>
  <si>
    <t>Table TM.4.3: Content of antenatal care</t>
  </si>
  <si>
    <t>Percentage of women age 15-49 years with a live birth in the last 2 years who, at least once, had their blood pressure measured, urine sample taken, and blood sample taken as part of antenatal care, during the pregnancy of the most recent live birth, Suriname MICS, 2018</t>
  </si>
  <si>
    <t>Percentage of women who, during the pregnancy of the most recent live birth, had:</t>
  </si>
  <si>
    <t>Number of women with a live birth in the last 2 years</t>
  </si>
  <si>
    <t>Blood pressure measured</t>
  </si>
  <si>
    <t>Urine sample taken</t>
  </si>
  <si>
    <t>Blood sample taken</t>
  </si>
  <si>
    <r>
      <t>Blood pressure measured, urine and blood sample taken</t>
    </r>
    <r>
      <rPr>
        <vertAlign val="superscript"/>
        <sz val="8"/>
        <rFont val="Arial"/>
        <family val="2"/>
      </rPr>
      <t>1</t>
    </r>
  </si>
  <si>
    <t xml:space="preserve">    Urban</t>
  </si>
  <si>
    <t xml:space="preserve">    Rural Coastal</t>
  </si>
  <si>
    <t xml:space="preserve">    Rural Interior</t>
  </si>
  <si>
    <t>Education</t>
  </si>
  <si>
    <t xml:space="preserve">    ECE, Pre-primary or None</t>
  </si>
  <si>
    <t xml:space="preserve">    Primary</t>
  </si>
  <si>
    <t xml:space="preserve">    Lower Secondary</t>
  </si>
  <si>
    <t xml:space="preserve">    Upper Secondary</t>
  </si>
  <si>
    <t xml:space="preserve">    Higher</t>
  </si>
  <si>
    <t xml:space="preserve">    Missing/DK</t>
  </si>
  <si>
    <t>Age at most recent live birth</t>
  </si>
  <si>
    <t>Less than 20</t>
  </si>
  <si>
    <t>20-34</t>
  </si>
  <si>
    <t>35-49</t>
  </si>
  <si>
    <t>Functional difficulties (age 18-49 years)</t>
  </si>
  <si>
    <t xml:space="preserve">    Has functional difficulty</t>
  </si>
  <si>
    <t xml:space="preserve">    Has no functional difficulty</t>
  </si>
  <si>
    <t>Ethnicity of household head</t>
  </si>
  <si>
    <t xml:space="preserve">    Indigenous/ Amerindian</t>
  </si>
  <si>
    <t xml:space="preserve">    Maroon</t>
  </si>
  <si>
    <t xml:space="preserve">    Creole</t>
  </si>
  <si>
    <t xml:space="preserve">    Hindustani</t>
  </si>
  <si>
    <t xml:space="preserve">    Javanese</t>
  </si>
  <si>
    <t xml:space="preserve">    Mixed Ethnicity</t>
  </si>
  <si>
    <t xml:space="preserve">    Other</t>
  </si>
  <si>
    <t>Wealth index quintile</t>
  </si>
  <si>
    <t xml:space="preserve">   Poorest</t>
  </si>
  <si>
    <t xml:space="preserve">   Second</t>
  </si>
  <si>
    <t xml:space="preserve">   Middle</t>
  </si>
  <si>
    <t xml:space="preserve">   Fourth   </t>
  </si>
  <si>
    <t xml:space="preserve">   Richest</t>
  </si>
  <si>
    <r>
      <rPr>
        <b/>
        <vertAlign val="superscript"/>
        <sz val="8"/>
        <rFont val="Arial"/>
        <family val="2"/>
      </rPr>
      <t>1</t>
    </r>
    <r>
      <rPr>
        <b/>
        <sz val="8"/>
        <rFont val="Arial"/>
        <family val="2"/>
      </rPr>
      <t xml:space="preserve"> MICS indicator TM.6 - Content of antenatal care</t>
    </r>
    <r>
      <rPr>
        <vertAlign val="superscript"/>
        <sz val="8"/>
        <rFont val="Arial"/>
        <family val="2"/>
      </rPr>
      <t>A</t>
    </r>
  </si>
  <si>
    <r>
      <rPr>
        <vertAlign val="superscript"/>
        <sz val="8"/>
        <rFont val="Arial"/>
        <family val="2"/>
      </rPr>
      <t xml:space="preserve">A </t>
    </r>
    <r>
      <rPr>
        <sz val="8"/>
        <rFont val="Arial"/>
        <family val="2"/>
      </rPr>
      <t>For HIV testing and counseling during antenatal care, please refer to table TM.11.5</t>
    </r>
  </si>
  <si>
    <t>Percentages of pregnant women whose blood pressure was measured, and pregnant women who gave urine and blood samples are calculated separately and are not additive: MN6A=1, MN6B=1, MN6C=1.
The indicator is calculated as MN6A=1 AND MN6B=1 AND MN6C=1 - for respondents satisfying all three conditions.
The table is based on the last births of all women with a live birth in the last two years, irrespective of whether they received antenatal care or not.</t>
  </si>
  <si>
    <t>2.3.1 Volume of production per labour unit by classes of farming/pastoral/forestry enterprise size</t>
  </si>
  <si>
    <t>Meerjarige gewassen/ Perennial crops</t>
  </si>
  <si>
    <t>Bevolkingslandbouw/Small Scale Agriculture</t>
  </si>
  <si>
    <t>Ondernemingslandbouw/Large Scale Agriculture</t>
  </si>
  <si>
    <t>Source: Ministry of Agriculture, Animal Husbandry and Fisheries</t>
  </si>
  <si>
    <t>Retrieved from:</t>
  </si>
  <si>
    <t>GBS; Environment Statistics publication</t>
  </si>
  <si>
    <t>Table 10.3</t>
  </si>
  <si>
    <t xml:space="preserve"> Annual Number of Bred Livestock, 2008-2021</t>
  </si>
  <si>
    <t>Kippen en overige Pluimvee/Chicken and other Poultry a)</t>
  </si>
  <si>
    <t>1.000Stuks/Piece</t>
  </si>
  <si>
    <t>Table 10.7a</t>
  </si>
  <si>
    <t>Table 10.7b</t>
  </si>
  <si>
    <t>Annual Number of Bred Livestock by Type, 2015-2019</t>
  </si>
  <si>
    <t>Pluimvee/ Poultry</t>
  </si>
  <si>
    <t>Overige vee</t>
  </si>
  <si>
    <t>stuk/ piece</t>
  </si>
  <si>
    <t>Local Trade Name</t>
  </si>
  <si>
    <t>Botanical Name</t>
  </si>
  <si>
    <t>Basralocus</t>
  </si>
  <si>
    <t>Dicronya guianensis</t>
  </si>
  <si>
    <t>Boletri</t>
  </si>
  <si>
    <t>Manilkara bidentata</t>
  </si>
  <si>
    <t>Bos-mahonie</t>
  </si>
  <si>
    <t>Martiodendron parviflorum</t>
  </si>
  <si>
    <t>Bruinhart</t>
  </si>
  <si>
    <t>Vouacapoua americana</t>
  </si>
  <si>
    <t>Feli-kwari (mawsi-kwari)</t>
  </si>
  <si>
    <t>Erisma uncinatum</t>
  </si>
  <si>
    <t>Gindya-udu</t>
  </si>
  <si>
    <t>Buchenavia tetraphylla</t>
  </si>
  <si>
    <t>Gronfolo</t>
  </si>
  <si>
    <t>Qualea rosea</t>
  </si>
  <si>
    <t>Kopi</t>
  </si>
  <si>
    <t>Goupia glabra</t>
  </si>
  <si>
    <t>Maka-grin</t>
  </si>
  <si>
    <t>Tabebuia capitat</t>
  </si>
  <si>
    <t>Maka-kabbes</t>
  </si>
  <si>
    <t>Hymenolobium flavum</t>
  </si>
  <si>
    <t>Purperhart (Man)</t>
  </si>
  <si>
    <t>Peltogyne venosa</t>
  </si>
  <si>
    <t>Wana</t>
  </si>
  <si>
    <t>Ocotea rubra</t>
  </si>
  <si>
    <t>Wana-kwari (Weti-kwari)</t>
  </si>
  <si>
    <t>Vochysia tomentosa</t>
  </si>
  <si>
    <t>Youngu Kabbes</t>
  </si>
  <si>
    <t>Vataireopsis speciosa</t>
  </si>
  <si>
    <t>Zwarte Kabbes</t>
  </si>
  <si>
    <t>Diplotropis purpurea</t>
  </si>
  <si>
    <t>Others</t>
  </si>
  <si>
    <t>Total Class A Timber Species</t>
  </si>
  <si>
    <t>Total Class B Timber Species</t>
  </si>
  <si>
    <t xml:space="preserve">Total </t>
  </si>
  <si>
    <t>Source: Foundation for Forest Management and Production Control</t>
  </si>
  <si>
    <t>.</t>
  </si>
  <si>
    <t>Table 8.12a, 8.12b</t>
  </si>
  <si>
    <t>Fish Catches by Typre of Fishery (in tonnes), 2019 - 2023</t>
  </si>
  <si>
    <t>Year</t>
  </si>
  <si>
    <t>Sea-Shrimp</t>
  </si>
  <si>
    <t>Seabob-Shrimp</t>
  </si>
  <si>
    <t>Total Shrimp</t>
  </si>
  <si>
    <t>Fish#</t>
  </si>
  <si>
    <t>Total Shrimp and Fish</t>
  </si>
  <si>
    <t>2021#</t>
  </si>
  <si>
    <t>Source: Ministry of Agriculture, Animal Husbandry and Fisheries, Section of Agricultural Statistics, Directorate Fisheries</t>
  </si>
  <si>
    <t>Table 9.1</t>
  </si>
  <si>
    <t>#Revised figures</t>
  </si>
  <si>
    <t>2.3.2 Average income of small-scale food producers, by sex and indigenous status</t>
  </si>
  <si>
    <t>No data available so far</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</si>
  <si>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</si>
  <si>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2.4.1 Proportion of agricultural area under productive and sustainable agriculture</t>
  </si>
  <si>
    <t>2.4.1 Proportion of agricultural area under productive agriculture</t>
  </si>
  <si>
    <t>Indicators</t>
  </si>
  <si>
    <t>Country area</t>
  </si>
  <si>
    <t>Agricultural land</t>
  </si>
  <si>
    <t>1000 ha</t>
  </si>
  <si>
    <t>Cropland</t>
  </si>
  <si>
    <t>Arable land</t>
  </si>
  <si>
    <t>Land under temporary crops</t>
  </si>
  <si>
    <t>NA</t>
  </si>
  <si>
    <t>Land under temporary meadows and pastures</t>
  </si>
  <si>
    <t>Land with temporary fallow</t>
  </si>
  <si>
    <t>Land under permanent crops</t>
  </si>
  <si>
    <t>Land under permanent meadows and pastures</t>
  </si>
  <si>
    <t>Table 10.1</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</si>
  <si>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</si>
  <si>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r>
      <t>2.5.1 Number of (</t>
    </r>
    <r>
      <rPr>
        <b/>
        <i/>
        <sz val="10"/>
        <color theme="1"/>
        <rFont val="Times New Roman"/>
        <family val="1"/>
      </rPr>
      <t>a</t>
    </r>
    <r>
      <rPr>
        <b/>
        <sz val="10"/>
        <color theme="1"/>
        <rFont val="Times New Roman"/>
        <family val="1"/>
      </rPr>
      <t>) plant and (</t>
    </r>
    <r>
      <rPr>
        <b/>
        <i/>
        <sz val="10"/>
        <color theme="1"/>
        <rFont val="Times New Roman"/>
        <family val="1"/>
      </rPr>
      <t>b</t>
    </r>
    <r>
      <rPr>
        <b/>
        <sz val="10"/>
        <color theme="1"/>
        <rFont val="Times New Roman"/>
        <family val="1"/>
      </rPr>
      <t>) animal genetic resources for food and agriculture secured in either medium- or long-term conservation facilities</t>
    </r>
  </si>
  <si>
    <t>No data available at key ministries</t>
  </si>
  <si>
    <t xml:space="preserve">2.5.2 Proportion of local breeds classified as being at risk of extinction </t>
  </si>
  <si>
    <t>No data made available or currently not collected</t>
  </si>
  <si>
    <t>Numbers of local, regional  and international transboundary breeds and their respective risk (Suriname)</t>
  </si>
  <si>
    <t>At Risk</t>
  </si>
  <si>
    <t>Not at Risk</t>
  </si>
  <si>
    <t>Unknown</t>
  </si>
  <si>
    <t>Local</t>
  </si>
  <si>
    <t>Regional</t>
  </si>
  <si>
    <t>International</t>
  </si>
  <si>
    <t>Source: Openknowledge, Food and Agriculture Organization</t>
  </si>
  <si>
    <t>2.a.1 The agriculture orientation index for government expenditures</t>
  </si>
  <si>
    <t>A - Landbouw,  jacht, bosbouw &amp; visserij</t>
  </si>
  <si>
    <t>Total Government Expenditure per Ministry/Directorates in million SRD, 2015-2025</t>
  </si>
  <si>
    <t>Human Resource Management</t>
  </si>
  <si>
    <t>Binnenlandse landbouwontwikkeling /Interior Agricultural Development</t>
  </si>
  <si>
    <t>Duurzame Ontwikkeling Afro Surinamers/Sustainable Development Afro Surinamese</t>
  </si>
  <si>
    <t>Duurzame Ontwikkeling  Inheemsen/Sustainable Development of Indigenous People</t>
  </si>
  <si>
    <t>Onderwijs, Wetenschap en Cultuur/Education, Science and Culture</t>
  </si>
  <si>
    <t>Toerisme/Tourism</t>
  </si>
  <si>
    <t>Algemeen Beheer/</t>
  </si>
  <si>
    <t>Grondbeleid en Bosbeheer/</t>
  </si>
  <si>
    <t>Ruimtelijke Ordening/Spatial Planning</t>
  </si>
  <si>
    <t>Source: Ministry of Finance and Planning, Financial statement and annual financial plans</t>
  </si>
  <si>
    <t>https://statistics-suriname.org/financiele-notas-suriname/</t>
  </si>
  <si>
    <t>Table 3.3.1</t>
  </si>
  <si>
    <t>https://gov.sr/wp-content/uploads/2024/10/Financieel-Jaarplan-2025.pdf</t>
  </si>
  <si>
    <t>Table 3.3.2</t>
  </si>
  <si>
    <t>Excludes expenditure on: Cabinet of the President, Cabinet of the Vice President, National Assembly, Court of Justice, Public Prosecution Service, Court of Audit. Expenditures to these institutions average 3% of total expenditures.</t>
  </si>
  <si>
    <t>Table 1.  Gross Value Added at basic prices (1000SRD) by kind of Economic Activity at Current Prices 2016-2025</t>
  </si>
  <si>
    <t>Bedrijfstakken (Rev. 4)</t>
  </si>
  <si>
    <t>2018*</t>
  </si>
  <si>
    <t>2019*</t>
  </si>
  <si>
    <t>2020*</t>
  </si>
  <si>
    <t>B - Mijnbouw</t>
  </si>
  <si>
    <t>C - Industrie &amp; Fabricage</t>
  </si>
  <si>
    <t xml:space="preserve">D - Electriciteit, gas, stoom en gekoelde lucht   </t>
  </si>
  <si>
    <t xml:space="preserve"> E - Watervoorziening: riolering, afvalbeheer en sanering</t>
  </si>
  <si>
    <t>F - Constructie</t>
  </si>
  <si>
    <t>G - Groot- &amp; Kleinhandel en markten (Handel)</t>
  </si>
  <si>
    <t xml:space="preserve">H - Transport &amp; opslag </t>
  </si>
  <si>
    <t>I - Accommodatie &amp; voedings diensten en gerelateerde zaken</t>
  </si>
  <si>
    <t xml:space="preserve"> J - Informatie &amp; communicatie</t>
  </si>
  <si>
    <t>K - Verzekerings- en andere financiele instellingen</t>
  </si>
  <si>
    <t xml:space="preserve">L - Woon- en commerciele diensten en hieraan gerelateerde diensten   </t>
  </si>
  <si>
    <t>M - Professionele, wetenschappelijke en technische activiteiten</t>
  </si>
  <si>
    <t>N - Administratieve en ondersteunende diensten</t>
  </si>
  <si>
    <t>O - Overheid (excl onderwijs en gezondheidszorg)</t>
  </si>
  <si>
    <t>P - Onderwijs</t>
  </si>
  <si>
    <t>Q - Gezondheidszorg en sociale activiteiten</t>
  </si>
  <si>
    <t xml:space="preserve">R - Kunst, entertainment en recreatie   </t>
  </si>
  <si>
    <t>S - Overige diensten</t>
  </si>
  <si>
    <t>T - Prive huishoudens met vaste krachten</t>
  </si>
  <si>
    <t>U - Activities of extraterritorial organizations and bodies</t>
  </si>
  <si>
    <t>X - Onbekend</t>
  </si>
  <si>
    <t>Bruto Toegevoegde Waarde tegen basisprijzen</t>
  </si>
  <si>
    <t xml:space="preserve"> Belastingen minus subsidies op producten</t>
  </si>
  <si>
    <t xml:space="preserve"> BBP tegen marktprijzen</t>
  </si>
  <si>
    <t>Source: GBS- National Accounts: Baseyear 2015</t>
  </si>
  <si>
    <t xml:space="preserve">https://statistics-suriname.org/wp-content/uploads/2024/09/NRsheet-2024-baseyear-2015-comb.pdf </t>
  </si>
  <si>
    <t xml:space="preserve">Table 1.  </t>
  </si>
  <si>
    <t>2.a.2 Total official flows (official development assistance plus other official flows) to the agriculture sector</t>
  </si>
  <si>
    <t>Loans for development of the Agriculture sector, 2018 - 2024</t>
  </si>
  <si>
    <t>Creditor &amp; Loan</t>
  </si>
  <si>
    <t>Signed</t>
  </si>
  <si>
    <t>Amount</t>
  </si>
  <si>
    <t>General Objective</t>
  </si>
  <si>
    <t>Disbursement Period</t>
  </si>
  <si>
    <t>Repayment Period</t>
  </si>
  <si>
    <t>Grace Period</t>
  </si>
  <si>
    <t>Credit Fee</t>
  </si>
  <si>
    <t>Interest</t>
  </si>
  <si>
    <t>IADB No. 5928/OC-SUStrengthening Spatial Planning and Environmental Management in Suriname</t>
  </si>
  <si>
    <t>December 2024</t>
  </si>
  <si>
    <t>US$ 30 million</t>
  </si>
  <si>
    <t>Improve Suriname’s institutional capacity to manage land use</t>
  </si>
  <si>
    <t>7 Years</t>
  </si>
  <si>
    <t>22.5 Years</t>
  </si>
  <si>
    <t>8 Years</t>
  </si>
  <si>
    <t>SOFR Based interest + margin</t>
  </si>
  <si>
    <t>International Islamic Trade Finance Corporation: Murabaha Financing Agreement</t>
  </si>
  <si>
    <t>April 2019</t>
  </si>
  <si>
    <t>US$ 25 million</t>
  </si>
  <si>
    <t>1 Year</t>
  </si>
  <si>
    <t>6 months from the day of disbursement</t>
  </si>
  <si>
    <t>0.45% of the letter credit amount</t>
  </si>
  <si>
    <t xml:space="preserve"> USD Libor 3 months plus 3.50% per annum</t>
  </si>
  <si>
    <t>Credit Suisse: EKN-Covered Facility Agreement</t>
  </si>
  <si>
    <t>August 2019</t>
  </si>
  <si>
    <t>Euro 57,557,672</t>
  </si>
  <si>
    <t>To finance the execution of a project for the implementation of an agro-industrial park in Suriname, which comprise a dairy farm, a vegetable farm and irrigated field crops</t>
  </si>
  <si>
    <t>3 Years</t>
  </si>
  <si>
    <t>13.5 Years</t>
  </si>
  <si>
    <t>3.5 Years</t>
  </si>
  <si>
    <t>Euribor 6-months + 1.60% per annum</t>
  </si>
  <si>
    <t>Credit Suisse: Facility Agreement</t>
  </si>
  <si>
    <t>Euro 8,850,000</t>
  </si>
  <si>
    <t>7.5 Years</t>
  </si>
  <si>
    <t>Euribor 6-months + 3.00% per annum</t>
  </si>
  <si>
    <t>Export-Import Bank of India</t>
  </si>
  <si>
    <t>September 2019</t>
  </si>
  <si>
    <t>US$ 11,130,000</t>
  </si>
  <si>
    <t>To finance the Rehabilitation and Up gradation of De Melkcentrale N.V. Milk Processing Plant.</t>
  </si>
  <si>
    <t>5 Years</t>
  </si>
  <si>
    <t>15 Years</t>
  </si>
  <si>
    <t>0.50% per annum</t>
  </si>
  <si>
    <t>Libor 6 months and a margin of 150 bps</t>
  </si>
  <si>
    <t>Inter- American Development Bank: Sustainable Agricultural Productivity Program</t>
  </si>
  <si>
    <t>November 2018</t>
  </si>
  <si>
    <t>To increase agricultural productivity in the Republic of Suriname through investments in infrastructure and management of Irrigation and Drainage (I&amp;D) systems and by improving the quality and availability of agriculture statistics</t>
  </si>
  <si>
    <t>6 Years</t>
  </si>
  <si>
    <t>24 Years</t>
  </si>
  <si>
    <t>6.5 Years</t>
  </si>
  <si>
    <t>s Libor 3 months and a margin</t>
  </si>
  <si>
    <t>2.b.1 Agricultural export subsidies</t>
  </si>
  <si>
    <t xml:space="preserve">No data available </t>
  </si>
  <si>
    <t>As per 2019, Suriname did not provide any subsidies for export purposes.</t>
  </si>
  <si>
    <t>Source: WTO Trade Policy Review</t>
  </si>
  <si>
    <t>March 28, 2025</t>
  </si>
  <si>
    <t xml:space="preserve">The government is intervening to support the purchase price of paddy and to ensure stability in the rice sector. Due to falling international rice prices, the purchase is under pressure. That is why we are setting a guaranteed price of SRD 600 per bale. To stimulate export and free up warehouse space, very exported ton of rice is going to be compensated. In addition, buyers will be offered access to financing via private banks. Only buyers who adhere to the set price will be facilitated. </t>
  </si>
  <si>
    <t>Source: https://www.facebook.com/share/p/15cWPDK64G/</t>
  </si>
  <si>
    <t>2.c.1 Indicator of food price anomalies</t>
  </si>
  <si>
    <t>Legend</t>
  </si>
  <si>
    <t>Period</t>
  </si>
  <si>
    <t>9/10</t>
  </si>
  <si>
    <t>I(t, t-1)</t>
  </si>
  <si>
    <t>I(t, t-12)</t>
  </si>
  <si>
    <t>Avg</t>
  </si>
  <si>
    <t>Food and Non Alcoholic Beverages</t>
  </si>
  <si>
    <t>Jan'2018</t>
  </si>
  <si>
    <t>Alcoholic Beverages and Tobacco</t>
  </si>
  <si>
    <t>Feb</t>
  </si>
  <si>
    <t>Clothing and Footwear</t>
  </si>
  <si>
    <t>Mar</t>
  </si>
  <si>
    <t>Housing and Utilities</t>
  </si>
  <si>
    <t>Apr</t>
  </si>
  <si>
    <t>Household Furnishing</t>
  </si>
  <si>
    <t>May</t>
  </si>
  <si>
    <t>Health Care</t>
  </si>
  <si>
    <t>Jun</t>
  </si>
  <si>
    <t>Transportation</t>
  </si>
  <si>
    <t>Jul</t>
  </si>
  <si>
    <t>Communication</t>
  </si>
  <si>
    <t>Aug</t>
  </si>
  <si>
    <t>Recreation, Culture and Education</t>
  </si>
  <si>
    <t>Sep</t>
  </si>
  <si>
    <t>Food Away from Home</t>
  </si>
  <si>
    <t>Oct</t>
  </si>
  <si>
    <t>Miscellaneous Goods and Services</t>
  </si>
  <si>
    <t>Nov</t>
  </si>
  <si>
    <t>Dec</t>
  </si>
  <si>
    <t>@ 6.8</t>
  </si>
  <si>
    <t>Jan'2019</t>
  </si>
  <si>
    <t>Month-to-Month Percent Changes for two consecutive months</t>
  </si>
  <si>
    <t>‐0.1</t>
  </si>
  <si>
    <t>Computing I(t, t-1) based on published indices may produce rounding errors)</t>
  </si>
  <si>
    <t>12- month changes = same month - previous year comparison</t>
  </si>
  <si>
    <t>Avg.</t>
  </si>
  <si>
    <t>Average of the latest twelve months compared to the average of the previous twelve months.</t>
  </si>
  <si>
    <t>@ 4.4</t>
  </si>
  <si>
    <t>Jan'2020</t>
  </si>
  <si>
    <t>Jan'2021</t>
  </si>
  <si>
    <t>Jan'2022</t>
  </si>
  <si>
    <t>Jan'2023</t>
  </si>
  <si>
    <t>Jan'2024</t>
  </si>
  <si>
    <t>*Jan'2025</t>
  </si>
  <si>
    <t>Source: General Bureau of Statistics</t>
  </si>
  <si>
    <t>*Preliminary data</t>
  </si>
  <si>
    <t>. Data is missing due to trade union actions from 20 April to 9 of July 2018</t>
  </si>
  <si>
    <t>@ Computations without May and June (10 months inflation)</t>
  </si>
  <si>
    <t>Periode</t>
  </si>
  <si>
    <t>PARAMARIBO &amp; WANICA</t>
  </si>
  <si>
    <t>NICKERIE</t>
  </si>
  <si>
    <t>CORONIE &amp; SARAMACCA</t>
  </si>
  <si>
    <t>COMMEWIJNE</t>
  </si>
  <si>
    <t>PARA</t>
  </si>
  <si>
    <t>Totaalindex</t>
  </si>
  <si>
    <t>ed en Niet Alc.</t>
  </si>
  <si>
    <t>Voed en Niet Alc. Dr.</t>
  </si>
  <si>
    <t>Jan '18</t>
  </si>
  <si>
    <t>Mrt</t>
  </si>
  <si>
    <t>Mei</t>
  </si>
  <si>
    <t>Sept</t>
  </si>
  <si>
    <t>Okt</t>
  </si>
  <si>
    <t>Jan '19</t>
  </si>
  <si>
    <t>Jan '20</t>
  </si>
  <si>
    <t>* Dec</t>
  </si>
  <si>
    <t>Jan '21</t>
  </si>
  <si>
    <t>Jan'22</t>
  </si>
  <si>
    <t>Jan '23</t>
  </si>
  <si>
    <t>Jan '24</t>
  </si>
  <si>
    <t>* Jan '25</t>
  </si>
  <si>
    <t>HBS 2013/14 and older (5 waves),
SSLC 2022</t>
  </si>
  <si>
    <t>FAO survey;
SSLC 2022</t>
  </si>
  <si>
    <t xml:space="preserve">selected crops, livestock, fisheries, forestry and </t>
  </si>
  <si>
    <t>min Fin, NBS</t>
  </si>
  <si>
    <t>World</t>
  </si>
  <si>
    <t>South America</t>
  </si>
  <si>
    <t>Suriname</t>
  </si>
  <si>
    <t>Source: Food &amp; Agriculture Organization's (FAO) data collected through Geopoll</t>
  </si>
  <si>
    <t>2014-16</t>
  </si>
  <si>
    <t>2019-21</t>
  </si>
  <si>
    <t>Moderate or Severe (SDG indicator 2.1.2)</t>
  </si>
  <si>
    <t>Severe Only</t>
  </si>
  <si>
    <t>Prevalence of Food Insecurity, based on the FIES (percentage in the National Population)</t>
  </si>
  <si>
    <r>
      <t>- 2 SD</t>
    </r>
    <r>
      <rPr>
        <vertAlign val="superscript"/>
        <sz val="10"/>
        <rFont val="Arial"/>
        <family val="2"/>
      </rPr>
      <t>1</t>
    </r>
  </si>
  <si>
    <r>
      <t>- 3 SD</t>
    </r>
    <r>
      <rPr>
        <vertAlign val="superscript"/>
        <sz val="10"/>
        <rFont val="Arial"/>
        <family val="2"/>
      </rPr>
      <t>2</t>
    </r>
  </si>
  <si>
    <r>
      <t>- 2 SD</t>
    </r>
    <r>
      <rPr>
        <vertAlign val="superscript"/>
        <sz val="10"/>
        <rFont val="Arial"/>
        <family val="2"/>
      </rPr>
      <t>3</t>
    </r>
  </si>
  <si>
    <r>
      <t>- 3 SD</t>
    </r>
    <r>
      <rPr>
        <vertAlign val="superscript"/>
        <sz val="10"/>
        <rFont val="Arial"/>
        <family val="2"/>
      </rPr>
      <t>4</t>
    </r>
  </si>
  <si>
    <r>
      <t xml:space="preserve"> - 2 SD</t>
    </r>
    <r>
      <rPr>
        <vertAlign val="superscript"/>
        <sz val="10"/>
        <rFont val="Arial"/>
        <family val="2"/>
      </rPr>
      <t>5</t>
    </r>
  </si>
  <si>
    <r>
      <t>- 3 SD</t>
    </r>
    <r>
      <rPr>
        <vertAlign val="superscript"/>
        <sz val="10"/>
        <rFont val="Arial"/>
        <family val="2"/>
      </rPr>
      <t>6</t>
    </r>
  </si>
  <si>
    <r>
      <t>+ 2 SD</t>
    </r>
    <r>
      <rPr>
        <vertAlign val="superscript"/>
        <sz val="10"/>
        <rFont val="Arial"/>
        <family val="2"/>
      </rPr>
      <t>7</t>
    </r>
  </si>
  <si>
    <r>
      <t>+ 3 SD</t>
    </r>
    <r>
      <rPr>
        <vertAlign val="superscript"/>
        <sz val="10"/>
        <rFont val="Arial"/>
        <family val="2"/>
      </rPr>
      <t>8</t>
    </r>
  </si>
  <si>
    <r>
      <t xml:space="preserve">Volume of agricultural production of small-scale food producer in </t>
    </r>
    <r>
      <rPr>
        <b/>
        <sz val="11"/>
        <rFont val="Times New Roman"/>
        <family val="1"/>
      </rPr>
      <t>crop,</t>
    </r>
    <r>
      <rPr>
        <sz val="11"/>
        <rFont val="Times New Roman"/>
        <family val="1"/>
      </rPr>
      <t xml:space="preserve"> livestock, fisheries, and forestry activities per number of days.</t>
    </r>
  </si>
  <si>
    <t>Annual Output (x 1,000 kg) in Agriculture by Type of Crop, 2015-2023</t>
  </si>
  <si>
    <r>
      <t xml:space="preserve">Soort gewas/ </t>
    </r>
    <r>
      <rPr>
        <b/>
        <i/>
        <sz val="10"/>
        <rFont val="Times New Roman"/>
        <family val="1"/>
      </rPr>
      <t>Crop</t>
    </r>
  </si>
  <si>
    <r>
      <t xml:space="preserve">Eenjarige gewassen/ </t>
    </r>
    <r>
      <rPr>
        <b/>
        <i/>
        <sz val="10"/>
        <rFont val="Times New Roman"/>
        <family val="1"/>
      </rPr>
      <t>Annual crops</t>
    </r>
  </si>
  <si>
    <r>
      <t xml:space="preserve">Padie (14% vocht)/ </t>
    </r>
    <r>
      <rPr>
        <i/>
        <sz val="10"/>
        <rFont val="Times New Roman"/>
        <family val="1"/>
      </rPr>
      <t>Paddy (14% humidity)</t>
    </r>
  </si>
  <si>
    <r>
      <t xml:space="preserve">Maïs / </t>
    </r>
    <r>
      <rPr>
        <i/>
        <sz val="10"/>
        <rFont val="Times New Roman"/>
        <family val="1"/>
      </rPr>
      <t>Maize</t>
    </r>
  </si>
  <si>
    <r>
      <t xml:space="preserve">Cassave/ </t>
    </r>
    <r>
      <rPr>
        <i/>
        <sz val="10"/>
        <rFont val="Times New Roman"/>
        <family val="1"/>
      </rPr>
      <t>Cassava</t>
    </r>
  </si>
  <si>
    <r>
      <t xml:space="preserve">Overige aardvruchten/ </t>
    </r>
    <r>
      <rPr>
        <i/>
        <sz val="10"/>
        <rFont val="Times New Roman"/>
        <family val="1"/>
      </rPr>
      <t>Other roots</t>
    </r>
  </si>
  <si>
    <r>
      <t xml:space="preserve">Pinda (gedopt)/ </t>
    </r>
    <r>
      <rPr>
        <i/>
        <sz val="10"/>
        <rFont val="Times New Roman"/>
        <family val="1"/>
      </rPr>
      <t>Peanuts</t>
    </r>
  </si>
  <si>
    <r>
      <t xml:space="preserve">Oerdie/ </t>
    </r>
    <r>
      <rPr>
        <i/>
        <sz val="10"/>
        <rFont val="Times New Roman"/>
        <family val="1"/>
      </rPr>
      <t>Mung beans</t>
    </r>
  </si>
  <si>
    <r>
      <t xml:space="preserve">Overige peulvruchten / </t>
    </r>
    <r>
      <rPr>
        <i/>
        <sz val="10"/>
        <rFont val="Times New Roman"/>
        <family val="1"/>
      </rPr>
      <t>Other Pulses</t>
    </r>
  </si>
  <si>
    <r>
      <t xml:space="preserve">Groenten/ </t>
    </r>
    <r>
      <rPr>
        <i/>
        <sz val="10"/>
        <rFont val="Times New Roman"/>
        <family val="1"/>
      </rPr>
      <t>Vegetables</t>
    </r>
  </si>
  <si>
    <r>
      <t xml:space="preserve">Watermeloen/ </t>
    </r>
    <r>
      <rPr>
        <i/>
        <sz val="10"/>
        <rFont val="Times New Roman"/>
        <family val="1"/>
      </rPr>
      <t>Watermelon</t>
    </r>
  </si>
  <si>
    <r>
      <t xml:space="preserve">Totaal/ </t>
    </r>
    <r>
      <rPr>
        <b/>
        <i/>
        <sz val="10"/>
        <rFont val="Times New Roman"/>
        <family val="1"/>
      </rPr>
      <t>Total</t>
    </r>
  </si>
  <si>
    <r>
      <t xml:space="preserve">Semi-meerjarige gewassen/ </t>
    </r>
    <r>
      <rPr>
        <b/>
        <i/>
        <sz val="10"/>
        <rFont val="Times New Roman"/>
        <family val="1"/>
      </rPr>
      <t>Semi-perennial crops</t>
    </r>
  </si>
  <si>
    <r>
      <t xml:space="preserve">Bacoven/ </t>
    </r>
    <r>
      <rPr>
        <i/>
        <sz val="10"/>
        <rFont val="Times New Roman"/>
        <family val="1"/>
      </rPr>
      <t>Bananas</t>
    </r>
  </si>
  <si>
    <r>
      <t xml:space="preserve">Bananen/ </t>
    </r>
    <r>
      <rPr>
        <i/>
        <sz val="10"/>
        <rFont val="Times New Roman"/>
        <family val="1"/>
      </rPr>
      <t>Plantains</t>
    </r>
  </si>
  <si>
    <r>
      <t xml:space="preserve">Ananas/ </t>
    </r>
    <r>
      <rPr>
        <i/>
        <sz val="10"/>
        <rFont val="Times New Roman"/>
        <family val="1"/>
      </rPr>
      <t>Pineapple</t>
    </r>
  </si>
  <si>
    <r>
      <t xml:space="preserve">Markoesa/ </t>
    </r>
    <r>
      <rPr>
        <i/>
        <sz val="10"/>
        <rFont val="Times New Roman"/>
        <family val="1"/>
      </rPr>
      <t>Passion fruit</t>
    </r>
  </si>
  <si>
    <r>
      <t xml:space="preserve">Papaja/ </t>
    </r>
    <r>
      <rPr>
        <i/>
        <sz val="10"/>
        <rFont val="Times New Roman"/>
        <family val="1"/>
      </rPr>
      <t>Papaya</t>
    </r>
  </si>
  <si>
    <r>
      <t xml:space="preserve">Kokosnoot/ </t>
    </r>
    <r>
      <rPr>
        <i/>
        <sz val="10"/>
        <rFont val="Times New Roman"/>
        <family val="1"/>
      </rPr>
      <t>Coconut</t>
    </r>
  </si>
  <si>
    <r>
      <t xml:space="preserve">Sinaasappelen/ </t>
    </r>
    <r>
      <rPr>
        <i/>
        <sz val="10"/>
        <rFont val="Times New Roman"/>
        <family val="1"/>
      </rPr>
      <t>Oranges</t>
    </r>
  </si>
  <si>
    <r>
      <t xml:space="preserve">Grapefruit/ </t>
    </r>
    <r>
      <rPr>
        <i/>
        <sz val="10"/>
        <rFont val="Times New Roman"/>
        <family val="1"/>
      </rPr>
      <t>Grapefruit</t>
    </r>
  </si>
  <si>
    <r>
      <t xml:space="preserve">Pompelmoes/ </t>
    </r>
    <r>
      <rPr>
        <i/>
        <sz val="10"/>
        <rFont val="Times New Roman"/>
        <family val="1"/>
      </rPr>
      <t>Pomelo</t>
    </r>
  </si>
  <si>
    <r>
      <t xml:space="preserve">Overige citrus vruchten/ </t>
    </r>
    <r>
      <rPr>
        <i/>
        <sz val="10"/>
        <rFont val="Times New Roman"/>
        <family val="1"/>
      </rPr>
      <t>Other citrus fruits</t>
    </r>
  </si>
  <si>
    <r>
      <t xml:space="preserve">Advocaat/ </t>
    </r>
    <r>
      <rPr>
        <i/>
        <sz val="10"/>
        <rFont val="Times New Roman"/>
        <family val="1"/>
      </rPr>
      <t>Avocado</t>
    </r>
  </si>
  <si>
    <r>
      <t xml:space="preserve">Manja/ </t>
    </r>
    <r>
      <rPr>
        <i/>
        <sz val="10"/>
        <rFont val="Times New Roman"/>
        <family val="1"/>
      </rPr>
      <t>Mango</t>
    </r>
  </si>
  <si>
    <r>
      <t xml:space="preserve">Kersen/ </t>
    </r>
    <r>
      <rPr>
        <i/>
        <sz val="10"/>
        <rFont val="Times New Roman"/>
        <family val="1"/>
      </rPr>
      <t>Cherry</t>
    </r>
  </si>
  <si>
    <r>
      <t>Overige meerjarige gewassen /</t>
    </r>
    <r>
      <rPr>
        <i/>
        <sz val="10"/>
        <rFont val="Times New Roman"/>
        <family val="1"/>
      </rPr>
      <t>Other Perennial Crops</t>
    </r>
  </si>
  <si>
    <r>
      <t xml:space="preserve">Generaal Totaal/ </t>
    </r>
    <r>
      <rPr>
        <b/>
        <i/>
        <sz val="10"/>
        <rFont val="Times New Roman"/>
        <family val="1"/>
      </rPr>
      <t>Grand Total</t>
    </r>
  </si>
  <si>
    <r>
      <t xml:space="preserve">Soort/ </t>
    </r>
    <r>
      <rPr>
        <b/>
        <i/>
        <sz val="10"/>
        <rFont val="Times New Roman"/>
        <family val="1"/>
      </rPr>
      <t>Type</t>
    </r>
  </si>
  <si>
    <r>
      <t xml:space="preserve"> Runderen/ </t>
    </r>
    <r>
      <rPr>
        <i/>
        <sz val="10"/>
        <rFont val="Times New Roman"/>
        <family val="1"/>
      </rPr>
      <t>Cattle</t>
    </r>
  </si>
  <si>
    <r>
      <t xml:space="preserve">Stuk/ </t>
    </r>
    <r>
      <rPr>
        <i/>
        <sz val="10"/>
        <rFont val="Times New Roman"/>
        <family val="1"/>
      </rPr>
      <t>Piece</t>
    </r>
  </si>
  <si>
    <r>
      <t xml:space="preserve">Varkens / </t>
    </r>
    <r>
      <rPr>
        <i/>
        <sz val="10"/>
        <rFont val="Times New Roman"/>
        <family val="1"/>
      </rPr>
      <t>Pigs</t>
    </r>
  </si>
  <si>
    <r>
      <t xml:space="preserve">Geiten en schapen/ </t>
    </r>
    <r>
      <rPr>
        <i/>
        <sz val="10"/>
        <rFont val="Times New Roman"/>
        <family val="1"/>
      </rPr>
      <t>Goats and sheep</t>
    </r>
  </si>
  <si>
    <r>
      <t xml:space="preserve">Overig  vee/ </t>
    </r>
    <r>
      <rPr>
        <i/>
        <sz val="10"/>
        <rFont val="Times New Roman"/>
        <family val="1"/>
      </rPr>
      <t>Other livestock</t>
    </r>
  </si>
  <si>
    <r>
      <t xml:space="preserve">Stuk/ </t>
    </r>
    <r>
      <rPr>
        <b/>
        <i/>
        <sz val="10"/>
        <rFont val="Times New Roman"/>
        <family val="1"/>
      </rPr>
      <t>Piece</t>
    </r>
  </si>
  <si>
    <r>
      <t xml:space="preserve">Runderen/ </t>
    </r>
    <r>
      <rPr>
        <b/>
        <i/>
        <sz val="10"/>
        <rFont val="Times New Roman"/>
        <family val="1"/>
      </rPr>
      <t>Cattle</t>
    </r>
  </si>
  <si>
    <r>
      <t xml:space="preserve">Slachtvee/ </t>
    </r>
    <r>
      <rPr>
        <i/>
        <sz val="10"/>
        <rFont val="Times New Roman"/>
        <family val="1"/>
      </rPr>
      <t>Beef cattle</t>
    </r>
  </si>
  <si>
    <r>
      <t xml:space="preserve">Melkvee/ </t>
    </r>
    <r>
      <rPr>
        <i/>
        <sz val="10"/>
        <rFont val="Times New Roman"/>
        <family val="1"/>
      </rPr>
      <t>Dairy cattle</t>
    </r>
  </si>
  <si>
    <r>
      <t xml:space="preserve">Totaal Runderen/ </t>
    </r>
    <r>
      <rPr>
        <i/>
        <sz val="10"/>
        <rFont val="Times New Roman"/>
        <family val="1"/>
      </rPr>
      <t>Total Cattle</t>
    </r>
  </si>
  <si>
    <r>
      <t xml:space="preserve">Varkens/ </t>
    </r>
    <r>
      <rPr>
        <b/>
        <i/>
        <sz val="10"/>
        <rFont val="Times New Roman"/>
        <family val="1"/>
      </rPr>
      <t>Pigs</t>
    </r>
  </si>
  <si>
    <r>
      <t xml:space="preserve">Zeugen/ </t>
    </r>
    <r>
      <rPr>
        <i/>
        <sz val="10"/>
        <rFont val="Times New Roman"/>
        <family val="1"/>
      </rPr>
      <t>Sows</t>
    </r>
  </si>
  <si>
    <r>
      <t xml:space="preserve">Beren/ </t>
    </r>
    <r>
      <rPr>
        <i/>
        <sz val="10"/>
        <rFont val="Times New Roman"/>
        <family val="1"/>
      </rPr>
      <t>Boars</t>
    </r>
  </si>
  <si>
    <r>
      <t xml:space="preserve">Biggen/ </t>
    </r>
    <r>
      <rPr>
        <i/>
        <sz val="10"/>
        <rFont val="Times New Roman"/>
        <family val="1"/>
      </rPr>
      <t>Piglets</t>
    </r>
  </si>
  <si>
    <r>
      <t xml:space="preserve">x 1.000 Stuk/ </t>
    </r>
    <r>
      <rPr>
        <b/>
        <i/>
        <sz val="10"/>
        <rFont val="Times New Roman"/>
        <family val="1"/>
      </rPr>
      <t>Piece</t>
    </r>
  </si>
  <si>
    <r>
      <t xml:space="preserve">Kippen en overige Pluimvee/ </t>
    </r>
    <r>
      <rPr>
        <i/>
        <sz val="10"/>
        <rFont val="Times New Roman"/>
        <family val="1"/>
      </rPr>
      <t>Chicken and other Poultry</t>
    </r>
    <r>
      <rPr>
        <sz val="10"/>
        <rFont val="Times New Roman"/>
        <family val="1"/>
      </rPr>
      <t xml:space="preserve"> </t>
    </r>
    <r>
      <rPr>
        <vertAlign val="superscript"/>
        <sz val="10"/>
        <rFont val="Times New Roman"/>
        <family val="1"/>
      </rPr>
      <t>a)</t>
    </r>
  </si>
  <si>
    <r>
      <t xml:space="preserve">Karbouwen/ </t>
    </r>
    <r>
      <rPr>
        <i/>
        <sz val="10"/>
        <rFont val="Times New Roman"/>
        <family val="1"/>
      </rPr>
      <t>Buffalos</t>
    </r>
  </si>
  <si>
    <r>
      <t xml:space="preserve">Paarden/ </t>
    </r>
    <r>
      <rPr>
        <i/>
        <sz val="10"/>
        <rFont val="Times New Roman"/>
        <family val="1"/>
      </rPr>
      <t>Horses</t>
    </r>
  </si>
  <si>
    <r>
      <t xml:space="preserve">Ezels en muilezels/ </t>
    </r>
    <r>
      <rPr>
        <i/>
        <sz val="10"/>
        <rFont val="Times New Roman"/>
        <family val="1"/>
      </rPr>
      <t>Donkeys and mules</t>
    </r>
  </si>
  <si>
    <r>
      <t xml:space="preserve">Totaal Overig  vee/ </t>
    </r>
    <r>
      <rPr>
        <i/>
        <sz val="10"/>
        <rFont val="Times New Roman"/>
        <family val="1"/>
      </rPr>
      <t>Other livestock</t>
    </r>
  </si>
  <si>
    <r>
      <t xml:space="preserve">Geiten en schapen/ </t>
    </r>
    <r>
      <rPr>
        <b/>
        <i/>
        <sz val="10"/>
        <rFont val="Times New Roman"/>
        <family val="1"/>
      </rPr>
      <t>Goats and sheep</t>
    </r>
  </si>
  <si>
    <r>
      <t xml:space="preserve">Geiten en Bokken/ </t>
    </r>
    <r>
      <rPr>
        <i/>
        <sz val="10"/>
        <rFont val="Times New Roman"/>
        <family val="1"/>
      </rPr>
      <t>Goats and Bucks</t>
    </r>
  </si>
  <si>
    <r>
      <t>Schapen en Lammeren/</t>
    </r>
    <r>
      <rPr>
        <i/>
        <sz val="10"/>
        <rFont val="Times New Roman"/>
        <family val="1"/>
      </rPr>
      <t>Sheep and Lambs</t>
    </r>
  </si>
  <si>
    <r>
      <t>Industrial Roundwood Production by Major Class A Timber Species in m</t>
    </r>
    <r>
      <rPr>
        <b/>
        <vertAlign val="superscript"/>
        <sz val="11"/>
        <rFont val="Times New Roman"/>
        <family val="1"/>
      </rPr>
      <t xml:space="preserve">3 </t>
    </r>
    <r>
      <rPr>
        <b/>
        <sz val="11"/>
        <rFont val="Times New Roman"/>
        <family val="1"/>
      </rPr>
      <t>, 2019-2023</t>
    </r>
  </si>
  <si>
    <t>Proportion of agricultural area under productive agriculture</t>
  </si>
  <si>
    <r>
      <t>Ministeries &amp; Directoraten/</t>
    </r>
    <r>
      <rPr>
        <b/>
        <i/>
        <sz val="12"/>
        <rFont val="Times New Roman"/>
        <family val="1"/>
      </rPr>
      <t>Ministries  &amp; directorates</t>
    </r>
  </si>
  <si>
    <r>
      <t xml:space="preserve">Justitie &amp; Politie/ </t>
    </r>
    <r>
      <rPr>
        <i/>
        <sz val="12"/>
        <rFont val="Times New Roman"/>
        <family val="1"/>
      </rPr>
      <t>Justice &amp; Police</t>
    </r>
  </si>
  <si>
    <r>
      <t>Landbouw/</t>
    </r>
    <r>
      <rPr>
        <i/>
        <sz val="12"/>
        <rFont val="Times New Roman"/>
        <family val="1"/>
      </rPr>
      <t>Agriculture</t>
    </r>
  </si>
  <si>
    <r>
      <t xml:space="preserve">Algemene Zaken/ </t>
    </r>
    <r>
      <rPr>
        <i/>
        <sz val="12"/>
        <rFont val="Times New Roman"/>
        <family val="1"/>
      </rPr>
      <t>General Affairs</t>
    </r>
  </si>
  <si>
    <r>
      <t xml:space="preserve">Binnenlandse Zaken/ </t>
    </r>
    <r>
      <rPr>
        <i/>
        <sz val="12"/>
        <rFont val="Times New Roman"/>
        <family val="1"/>
      </rPr>
      <t>Internal Affairs</t>
    </r>
  </si>
  <si>
    <r>
      <t xml:space="preserve">Regionale Ontwikkeling/ </t>
    </r>
    <r>
      <rPr>
        <i/>
        <sz val="12"/>
        <rFont val="Times New Roman"/>
        <family val="1"/>
      </rPr>
      <t>Regional Development</t>
    </r>
  </si>
  <si>
    <r>
      <t xml:space="preserve">Defensie/ </t>
    </r>
    <r>
      <rPr>
        <i/>
        <sz val="12"/>
        <rFont val="Times New Roman"/>
        <family val="1"/>
      </rPr>
      <t>Defence</t>
    </r>
  </si>
  <si>
    <r>
      <t xml:space="preserve">Buitenlandse Zaken/ </t>
    </r>
    <r>
      <rPr>
        <i/>
        <sz val="12"/>
        <rFont val="Times New Roman"/>
        <family val="1"/>
      </rPr>
      <t>Foreign Affairs</t>
    </r>
  </si>
  <si>
    <r>
      <t xml:space="preserve">Financiën / </t>
    </r>
    <r>
      <rPr>
        <i/>
        <sz val="12"/>
        <rFont val="Times New Roman"/>
        <family val="1"/>
      </rPr>
      <t>Finance</t>
    </r>
  </si>
  <si>
    <r>
      <t xml:space="preserve">Belastingen/ </t>
    </r>
    <r>
      <rPr>
        <i/>
        <sz val="12"/>
        <rFont val="Times New Roman"/>
        <family val="1"/>
      </rPr>
      <t>Taxes</t>
    </r>
  </si>
  <si>
    <r>
      <t xml:space="preserve">Ontwikkeling financiering en Planning/ </t>
    </r>
    <r>
      <rPr>
        <i/>
        <sz val="12"/>
        <rFont val="Times New Roman"/>
        <family val="1"/>
      </rPr>
      <t>Development financing and Planning</t>
    </r>
  </si>
  <si>
    <r>
      <t xml:space="preserve">Economomische Zaken Ondernemerschap en Technologische Zaken/ </t>
    </r>
    <r>
      <rPr>
        <i/>
        <sz val="12"/>
        <rFont val="Times New Roman"/>
        <family val="1"/>
      </rPr>
      <t>Trade, Industry &amp; Tourism</t>
    </r>
  </si>
  <si>
    <r>
      <t xml:space="preserve">Natuurlijke Hulpbronnen/ </t>
    </r>
    <r>
      <rPr>
        <i/>
        <sz val="12"/>
        <rFont val="Times New Roman"/>
        <family val="1"/>
      </rPr>
      <t>Natural resources</t>
    </r>
  </si>
  <si>
    <r>
      <t xml:space="preserve">Arbeid, Werkgelegenheid en Jeugdzaken/ </t>
    </r>
    <r>
      <rPr>
        <i/>
        <sz val="12"/>
        <rFont val="Times New Roman"/>
        <family val="1"/>
      </rPr>
      <t>Labor, Employment and Youth Affairs</t>
    </r>
  </si>
  <si>
    <r>
      <t xml:space="preserve">Sociale Zaken en Huisvesting/ </t>
    </r>
    <r>
      <rPr>
        <i/>
        <sz val="12"/>
        <rFont val="Times New Roman"/>
        <family val="1"/>
      </rPr>
      <t>Social Affairs and  Housing</t>
    </r>
  </si>
  <si>
    <r>
      <t>Cultuur/</t>
    </r>
    <r>
      <rPr>
        <i/>
        <sz val="12"/>
        <rFont val="Times New Roman"/>
        <family val="1"/>
      </rPr>
      <t>Culture</t>
    </r>
  </si>
  <si>
    <r>
      <t xml:space="preserve">Volksgezondheid/ </t>
    </r>
    <r>
      <rPr>
        <i/>
        <sz val="12"/>
        <rFont val="Times New Roman"/>
        <family val="1"/>
      </rPr>
      <t>Health</t>
    </r>
  </si>
  <si>
    <r>
      <t xml:space="preserve">Bouw- en woningtoezicht/ </t>
    </r>
    <r>
      <rPr>
        <i/>
        <sz val="12"/>
        <rFont val="Times New Roman"/>
        <family val="1"/>
      </rPr>
      <t>Building and house supervision</t>
    </r>
  </si>
  <si>
    <r>
      <t xml:space="preserve">Civieltechnische werkzaamheden/ </t>
    </r>
    <r>
      <rPr>
        <i/>
        <sz val="12"/>
        <rFont val="Times New Roman"/>
        <family val="1"/>
      </rPr>
      <t>Civil Engineering Work</t>
    </r>
  </si>
  <si>
    <r>
      <t xml:space="preserve">Openbaar groen/ </t>
    </r>
    <r>
      <rPr>
        <i/>
        <sz val="12"/>
        <rFont val="Times New Roman"/>
        <family val="1"/>
      </rPr>
      <t>Public Green</t>
    </r>
  </si>
  <si>
    <r>
      <t>Transport en Communicatie/</t>
    </r>
    <r>
      <rPr>
        <i/>
        <sz val="12"/>
        <rFont val="Times New Roman"/>
        <family val="1"/>
      </rPr>
      <t>Transport and Communication</t>
    </r>
  </si>
  <si>
    <r>
      <t xml:space="preserve">Milieu/ </t>
    </r>
    <r>
      <rPr>
        <i/>
        <sz val="12"/>
        <rFont val="Times New Roman"/>
        <family val="1"/>
      </rPr>
      <t>Environment</t>
    </r>
  </si>
  <si>
    <r>
      <t xml:space="preserve">Sportzaken/ </t>
    </r>
    <r>
      <rPr>
        <i/>
        <sz val="12"/>
        <rFont val="Times New Roman"/>
        <family val="1"/>
      </rPr>
      <t>Sport Affairs</t>
    </r>
  </si>
  <si>
    <r>
      <t xml:space="preserve">Totaal/ </t>
    </r>
    <r>
      <rPr>
        <b/>
        <i/>
        <sz val="12"/>
        <rFont val="Times New Roman"/>
        <family val="1"/>
      </rPr>
      <t>Total</t>
    </r>
  </si>
  <si>
    <t>Agriculture in % of Government Expenditure</t>
  </si>
  <si>
    <t>2.a.1 The agriculture orientation index for government expenditures (%)</t>
  </si>
  <si>
    <r>
      <t>The general objective of the agreement is to finance the purchase of Foodstuff, Medical Supplies,</t>
    </r>
    <r>
      <rPr>
        <b/>
        <sz val="11"/>
        <rFont val="Times New Roman"/>
        <family val="1"/>
      </rPr>
      <t xml:space="preserve"> Agriculture Inputs</t>
    </r>
    <r>
      <rPr>
        <sz val="11"/>
        <rFont val="Times New Roman"/>
        <family val="1"/>
      </rPr>
      <t>, Fertilizers, Cement and Construction Materials.</t>
    </r>
  </si>
  <si>
    <t xml:space="preserve">Source: Suriname Debt Management Office </t>
  </si>
  <si>
    <t>n.a.</t>
  </si>
  <si>
    <t>2021-23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</si>
</sst>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
    <numFmt numFmtId="166" formatCode="_(* #,##0_);_(* \(#,##0\);_(* &quot;-&quot;??_);_(@_)"/>
    <numFmt numFmtId="167" formatCode="0.0"/>
  </numFmts>
  <fonts count="59" x14ac:knownFonts="1">
    <font>
      <sz val="11"/>
      <color theme="1"/>
      <name val="Calibri"/>
      <family val="2"/>
      <scheme val="minor"/>
    </font>
    <font>
      <b/>
      <sz val="12"/>
      <color theme="1"/>
      <name val="Times New Roman"/>
      <family val="1"/>
    </font>
    <font>
      <sz val="12"/>
      <color theme="1"/>
      <name val="Times New Roman"/>
      <family val="1"/>
    </font>
    <font>
      <sz val="12"/>
      <color rgb="FF000000"/>
      <name val="Times New Roman"/>
      <family val="1"/>
    </font>
    <font>
      <b/>
      <sz val="12"/>
      <color rgb="FF000000"/>
      <name val="Times New Roman"/>
      <family val="1"/>
    </font>
    <font>
      <b/>
      <sz val="10"/>
      <color theme="1"/>
      <name val="Times New Roman"/>
      <family val="1"/>
    </font>
    <font>
      <sz val="10"/>
      <color theme="1"/>
      <name val="Times New Roman"/>
      <family val="1"/>
    </font>
    <font>
      <sz val="10"/>
      <color rgb="FF000000"/>
      <name val="Times New Roman"/>
      <family val="1"/>
    </font>
    <font>
      <sz val="11"/>
      <color theme="1"/>
      <name val="Calibri"/>
      <family val="2"/>
      <scheme val="minor"/>
    </font>
    <font>
      <b/>
      <sz val="11"/>
      <color theme="1"/>
      <name val="Calibri"/>
      <family val="2"/>
      <scheme val="minor"/>
    </font>
    <font>
      <b/>
      <sz val="10"/>
      <name val="Times New Roman"/>
      <family val="1"/>
    </font>
    <font>
      <sz val="10"/>
      <color theme="1"/>
      <name val="Calibri"/>
      <family val="2"/>
      <scheme val="minor"/>
    </font>
    <font>
      <sz val="10"/>
      <name val="Times New Roman"/>
      <family val="1"/>
    </font>
    <font>
      <i/>
      <sz val="10"/>
      <color theme="1"/>
      <name val="Times New Roman"/>
      <family val="1"/>
    </font>
    <font>
      <b/>
      <sz val="10"/>
      <color theme="0"/>
      <name val="Arial"/>
      <family val="2"/>
    </font>
    <font>
      <sz val="8"/>
      <name val="Arial"/>
      <family val="2"/>
    </font>
    <font>
      <sz val="10"/>
      <name val="Arial"/>
      <family val="2"/>
    </font>
    <font>
      <b/>
      <sz val="8"/>
      <name val="Arial"/>
      <family val="2"/>
    </font>
    <font>
      <b/>
      <sz val="10"/>
      <name val="Arial"/>
      <family val="2"/>
    </font>
    <font>
      <vertAlign val="superscript"/>
      <sz val="8"/>
      <name val="Arial"/>
      <family val="2"/>
    </font>
    <font>
      <sz val="8"/>
      <color rgb="FF010205"/>
      <name val="Arial"/>
      <family val="2"/>
    </font>
    <font>
      <b/>
      <i/>
      <sz val="10"/>
      <color theme="1"/>
      <name val="Times New Roman"/>
      <family val="1"/>
    </font>
    <font>
      <sz val="11"/>
      <color theme="1"/>
      <name val="Times New Roman"/>
      <family val="1"/>
    </font>
    <font>
      <b/>
      <sz val="11"/>
      <color theme="1"/>
      <name val="Times New Roman"/>
      <family val="1"/>
    </font>
    <font>
      <b/>
      <sz val="10"/>
      <color rgb="FF000000"/>
      <name val="Times New Roman"/>
      <family val="1"/>
    </font>
    <font>
      <u/>
      <sz val="8.4"/>
      <color theme="10"/>
      <name val="Calibri"/>
      <family val="2"/>
    </font>
    <font>
      <sz val="12"/>
      <name val="Times New Roman"/>
      <family val="1"/>
    </font>
    <font>
      <sz val="11"/>
      <name val="Times New Roman"/>
      <family val="1"/>
    </font>
    <font>
      <b/>
      <vertAlign val="superscript"/>
      <sz val="8"/>
      <name val="Arial"/>
      <family val="2"/>
    </font>
    <font>
      <sz val="9"/>
      <name val="Times New Roman"/>
      <family val="1"/>
    </font>
    <font>
      <i/>
      <sz val="8"/>
      <name val="Arial"/>
      <family val="2"/>
    </font>
    <font>
      <sz val="10"/>
      <color rgb="FFFF0066"/>
      <name val="Times New Roman"/>
      <family val="1"/>
    </font>
    <font>
      <u/>
      <sz val="10"/>
      <color rgb="FFFF0066"/>
      <name val="Times New Roman"/>
      <family val="1"/>
    </font>
    <font>
      <sz val="11"/>
      <color rgb="FFFF0066"/>
      <name val="Times New Roman"/>
      <family val="1"/>
    </font>
    <font>
      <sz val="11"/>
      <color rgb="FFFF0066"/>
      <name val="Calibri"/>
      <family val="2"/>
      <scheme val="minor"/>
    </font>
    <font>
      <u/>
      <sz val="11"/>
      <color theme="10"/>
      <name val="Times New Roman"/>
      <family val="1"/>
    </font>
    <font>
      <sz val="8"/>
      <name val="Calibri"/>
      <family val="2"/>
      <scheme val="minor"/>
    </font>
    <font>
      <b/>
      <sz val="14"/>
      <name val="Times New Roman"/>
      <family val="1"/>
    </font>
    <font>
      <sz val="11"/>
      <name val="Calibri"/>
      <family val="2"/>
      <scheme val="minor"/>
    </font>
    <font>
      <b/>
      <sz val="11"/>
      <name val="Calibri"/>
      <family val="2"/>
      <scheme val="minor"/>
    </font>
    <font>
      <u/>
      <sz val="10"/>
      <name val="Times New Roman"/>
      <family val="1"/>
    </font>
    <font>
      <b/>
      <sz val="11"/>
      <name val="Times New Roman"/>
      <family val="1"/>
    </font>
    <font>
      <sz val="10"/>
      <name val="Calibri"/>
      <family val="2"/>
      <scheme val="minor"/>
    </font>
    <font>
      <sz val="10"/>
      <name val="Calibri"/>
      <family val="2"/>
    </font>
    <font>
      <sz val="10"/>
      <name val="Arial"/>
      <family val="2"/>
      <charset val="162"/>
    </font>
    <font>
      <vertAlign val="superscript"/>
      <sz val="10"/>
      <name val="Arial"/>
      <family val="2"/>
    </font>
    <font>
      <sz val="10"/>
      <color rgb="FF010205"/>
      <name val="Arial"/>
      <family val="2"/>
    </font>
    <font>
      <b/>
      <i/>
      <sz val="10"/>
      <name val="Times New Roman"/>
      <family val="1"/>
    </font>
    <font>
      <i/>
      <sz val="10"/>
      <name val="Times New Roman"/>
      <family val="1"/>
    </font>
    <font>
      <vertAlign val="superscript"/>
      <sz val="10"/>
      <name val="Times New Roman"/>
      <family val="1"/>
    </font>
    <font>
      <b/>
      <vertAlign val="superscript"/>
      <sz val="11"/>
      <name val="Times New Roman"/>
      <family val="1"/>
    </font>
    <font>
      <b/>
      <sz val="12"/>
      <name val="Times New Roman"/>
      <family val="1"/>
    </font>
    <font>
      <b/>
      <i/>
      <sz val="12"/>
      <name val="Times New Roman"/>
      <family val="1"/>
    </font>
    <font>
      <i/>
      <sz val="12"/>
      <name val="Times New Roman"/>
      <family val="1"/>
    </font>
    <font>
      <u/>
      <sz val="11"/>
      <name val="Times New Roman"/>
      <family val="1"/>
    </font>
    <font>
      <u/>
      <sz val="11"/>
      <name val="Calibri"/>
      <family val="2"/>
    </font>
    <font>
      <i/>
      <sz val="11"/>
      <name val="Calibri"/>
      <family val="2"/>
      <scheme val="minor"/>
    </font>
    <font>
      <i/>
      <u/>
      <sz val="11"/>
      <name val="Times New Roman"/>
      <family val="1"/>
    </font>
    <font>
      <u/>
      <sz val="10"/>
      <name val="Calibri"/>
      <family val="2"/>
    </font>
  </fonts>
  <fills count="17">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rgb="FFD9D9D9"/>
        <bgColor indexed="64"/>
      </patternFill>
    </fill>
    <fill>
      <patternFill patternType="solid">
        <fgColor rgb="FF92D050"/>
        <bgColor indexed="64"/>
      </patternFill>
    </fill>
    <fill>
      <patternFill patternType="solid">
        <fgColor theme="0" tint="-0.14999847407452621"/>
        <bgColor indexed="64"/>
      </patternFill>
    </fill>
    <fill>
      <patternFill patternType="solid">
        <fgColor rgb="FF00B0F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8"/>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s>
  <cellStyleXfs count="155">
    <xf numFmtId="0" fontId="0"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5" fillId="0" borderId="0" applyNumberFormat="0" applyFill="0" applyBorder="0" applyAlignment="0" applyProtection="0">
      <alignment vertical="top"/>
      <protection locked="0"/>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7" fillId="0" borderId="0"/>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6" fillId="0" borderId="0" applyFont="0" applyFill="0" applyBorder="0" applyAlignment="0" applyProtection="0"/>
  </cellStyleXfs>
  <cellXfs count="442">
    <xf numFmtId="0" fontId="0" fillId="0" borderId="0" xfId="0"/>
    <xf numFmtId="0" fontId="0" fillId="0" borderId="1" xfId="0" applyBorder="1"/>
    <xf numFmtId="0" fontId="12" fillId="0" borderId="1" xfId="0" applyFont="1" applyBorder="1" applyAlignment="1">
      <alignment vertical="center" wrapText="1"/>
    </xf>
    <xf numFmtId="0" fontId="6" fillId="0" borderId="1" xfId="0" applyFont="1" applyBorder="1" applyAlignment="1">
      <alignment horizontal="justify" vertical="center"/>
    </xf>
    <xf numFmtId="0" fontId="15" fillId="0" borderId="12" xfId="0" applyFont="1" applyBorder="1" applyAlignment="1">
      <alignment horizontal="right" vertical="center" wrapText="1"/>
    </xf>
    <xf numFmtId="0" fontId="15" fillId="0" borderId="13" xfId="0" applyFont="1" applyBorder="1" applyAlignment="1">
      <alignment horizontal="right" vertical="center" wrapText="1"/>
    </xf>
    <xf numFmtId="0" fontId="17" fillId="0" borderId="7" xfId="0" applyFont="1" applyBorder="1" applyAlignment="1">
      <alignment horizontal="left" vertical="center"/>
    </xf>
    <xf numFmtId="0" fontId="15" fillId="0" borderId="7" xfId="0" applyFont="1" applyBorder="1" applyAlignment="1">
      <alignment horizontal="left" vertical="center" wrapText="1"/>
    </xf>
    <xf numFmtId="0" fontId="15" fillId="0" borderId="0" xfId="0" applyFont="1"/>
    <xf numFmtId="0" fontId="15" fillId="0" borderId="7" xfId="0" applyFont="1" applyBorder="1" applyAlignment="1">
      <alignment horizontal="left" vertical="center" indent="1"/>
    </xf>
    <xf numFmtId="0" fontId="15" fillId="0" borderId="7" xfId="0" applyFont="1" applyBorder="1" applyAlignment="1">
      <alignment vertical="center" wrapText="1"/>
    </xf>
    <xf numFmtId="0" fontId="2" fillId="0" borderId="1" xfId="0" applyFont="1" applyBorder="1" applyAlignment="1">
      <alignment horizontal="justify" vertical="top" wrapText="1"/>
    </xf>
    <xf numFmtId="0" fontId="3" fillId="0" borderId="1" xfId="0" applyFont="1" applyBorder="1" applyAlignment="1">
      <alignment horizontal="justify" wrapText="1"/>
    </xf>
    <xf numFmtId="0" fontId="4" fillId="0" borderId="1" xfId="0" applyFont="1" applyBorder="1" applyAlignment="1">
      <alignment horizontal="justify" wrapText="1"/>
    </xf>
    <xf numFmtId="0" fontId="1" fillId="0" borderId="1" xfId="0" applyFont="1" applyBorder="1" applyAlignment="1">
      <alignment horizontal="justify" vertical="top" wrapText="1"/>
    </xf>
    <xf numFmtId="0" fontId="2" fillId="0" borderId="1" xfId="0" applyFont="1" applyBorder="1" applyAlignment="1">
      <alignment horizontal="right" vertical="top" wrapText="1"/>
    </xf>
    <xf numFmtId="0" fontId="1" fillId="0" borderId="1" xfId="0" applyFont="1" applyBorder="1" applyAlignment="1">
      <alignment horizontal="right" vertical="top" wrapText="1"/>
    </xf>
    <xf numFmtId="0" fontId="2" fillId="0" borderId="1" xfId="0" applyFont="1" applyBorder="1" applyAlignment="1">
      <alignment horizontal="justify" wrapText="1"/>
    </xf>
    <xf numFmtId="0" fontId="1" fillId="6" borderId="1" xfId="0" applyFont="1" applyFill="1" applyBorder="1" applyAlignment="1">
      <alignment horizontal="center" vertical="top" wrapText="1"/>
    </xf>
    <xf numFmtId="0" fontId="0" fillId="0" borderId="0" xfId="0" applyAlignment="1">
      <alignment vertical="center" wrapText="1"/>
    </xf>
    <xf numFmtId="0" fontId="10" fillId="10" borderId="1" xfId="0" applyFont="1" applyFill="1" applyBorder="1" applyAlignment="1">
      <alignment vertical="top" wrapText="1"/>
    </xf>
    <xf numFmtId="0" fontId="6" fillId="0" borderId="0" xfId="0" applyFont="1"/>
    <xf numFmtId="0" fontId="2" fillId="0" borderId="1" xfId="0" applyFont="1" applyBorder="1" applyAlignment="1">
      <alignment vertical="center" wrapText="1"/>
    </xf>
    <xf numFmtId="0" fontId="0" fillId="0" borderId="12" xfId="0" applyBorder="1"/>
    <xf numFmtId="164" fontId="20" fillId="0" borderId="0" xfId="13" applyNumberFormat="1" applyFont="1" applyAlignment="1">
      <alignment horizontal="right" vertical="top"/>
    </xf>
    <xf numFmtId="164" fontId="20" fillId="0" borderId="0" xfId="14" applyNumberFormat="1" applyFont="1" applyAlignment="1">
      <alignment horizontal="right" vertical="top"/>
    </xf>
    <xf numFmtId="164" fontId="20" fillId="0" borderId="0" xfId="15" applyNumberFormat="1" applyFont="1" applyAlignment="1">
      <alignment horizontal="right" vertical="top"/>
    </xf>
    <xf numFmtId="164" fontId="20" fillId="0" borderId="0" xfId="17" applyNumberFormat="1" applyFont="1" applyAlignment="1">
      <alignment horizontal="right" vertical="top"/>
    </xf>
    <xf numFmtId="164" fontId="20" fillId="0" borderId="0" xfId="18" applyNumberFormat="1" applyFont="1" applyAlignment="1">
      <alignment horizontal="right" vertical="top"/>
    </xf>
    <xf numFmtId="164" fontId="20" fillId="0" borderId="0" xfId="19" applyNumberFormat="1" applyFont="1" applyAlignment="1">
      <alignment horizontal="right" vertical="top"/>
    </xf>
    <xf numFmtId="0" fontId="17" fillId="0" borderId="0" xfId="0" applyFont="1" applyAlignment="1">
      <alignment horizontal="center"/>
    </xf>
    <xf numFmtId="0" fontId="15" fillId="0" borderId="0" xfId="0" applyFont="1" applyAlignment="1">
      <alignment horizontal="right" vertical="center" wrapText="1"/>
    </xf>
    <xf numFmtId="0" fontId="15" fillId="0" borderId="12" xfId="0" applyFont="1" applyBorder="1" applyAlignment="1">
      <alignment horizontal="center" wrapText="1"/>
    </xf>
    <xf numFmtId="0" fontId="15" fillId="0" borderId="6" xfId="0" applyFont="1" applyBorder="1" applyAlignment="1">
      <alignment vertical="center" wrapText="1"/>
    </xf>
    <xf numFmtId="165" fontId="20" fillId="0" borderId="11" xfId="16" applyNumberFormat="1" applyFont="1" applyBorder="1" applyAlignment="1">
      <alignment horizontal="right" vertical="top"/>
    </xf>
    <xf numFmtId="0" fontId="15" fillId="0" borderId="7" xfId="0" applyFont="1" applyBorder="1" applyAlignment="1">
      <alignment horizontal="left" vertical="center"/>
    </xf>
    <xf numFmtId="0" fontId="15" fillId="0" borderId="11" xfId="0" applyFont="1" applyBorder="1"/>
    <xf numFmtId="165" fontId="20" fillId="0" borderId="11" xfId="20" applyNumberFormat="1" applyFont="1" applyBorder="1" applyAlignment="1">
      <alignment horizontal="right" vertical="top"/>
    </xf>
    <xf numFmtId="0" fontId="17" fillId="0" borderId="11" xfId="0" applyFont="1" applyBorder="1" applyAlignment="1">
      <alignment horizontal="center"/>
    </xf>
    <xf numFmtId="0" fontId="15" fillId="0" borderId="11" xfId="0" applyFont="1" applyBorder="1" applyAlignment="1">
      <alignment horizontal="right" vertical="center" wrapText="1"/>
    </xf>
    <xf numFmtId="0" fontId="15" fillId="0" borderId="7" xfId="0" applyFont="1" applyBorder="1" applyAlignment="1">
      <alignment vertical="center"/>
    </xf>
    <xf numFmtId="0" fontId="17" fillId="0" borderId="7" xfId="0" applyFont="1" applyBorder="1" applyAlignment="1">
      <alignment vertical="center"/>
    </xf>
    <xf numFmtId="0" fontId="15" fillId="0" borderId="7" xfId="0" applyFont="1" applyBorder="1"/>
    <xf numFmtId="164" fontId="20" fillId="0" borderId="10" xfId="21" applyNumberFormat="1" applyFont="1" applyBorder="1" applyAlignment="1">
      <alignment horizontal="right" vertical="top"/>
    </xf>
    <xf numFmtId="164" fontId="20" fillId="0" borderId="10" xfId="22" applyNumberFormat="1" applyFont="1" applyBorder="1" applyAlignment="1">
      <alignment horizontal="right" vertical="top"/>
    </xf>
    <xf numFmtId="164" fontId="20" fillId="0" borderId="10" xfId="23" applyNumberFormat="1" applyFont="1" applyBorder="1" applyAlignment="1">
      <alignment horizontal="right" vertical="top"/>
    </xf>
    <xf numFmtId="165" fontId="20" fillId="0" borderId="14" xfId="24" applyNumberFormat="1" applyFont="1" applyBorder="1" applyAlignment="1">
      <alignment horizontal="right" vertical="top"/>
    </xf>
    <xf numFmtId="0" fontId="0" fillId="0" borderId="0" xfId="0" applyAlignment="1">
      <alignment horizontal="center" vertical="center" wrapText="1"/>
    </xf>
    <xf numFmtId="0" fontId="12" fillId="0" borderId="1" xfId="0" applyFont="1" applyBorder="1" applyAlignment="1">
      <alignment horizontal="center" vertical="center" wrapText="1"/>
    </xf>
    <xf numFmtId="0" fontId="11" fillId="0" borderId="0" xfId="0" applyFont="1"/>
    <xf numFmtId="0" fontId="5" fillId="13" borderId="1" xfId="0" applyFont="1" applyFill="1" applyBorder="1" applyAlignment="1">
      <alignment horizontal="left" vertical="center" wrapText="1" indent="1"/>
    </xf>
    <xf numFmtId="0" fontId="6" fillId="13" borderId="1" xfId="0" applyFont="1" applyFill="1" applyBorder="1" applyAlignment="1">
      <alignment horizontal="left" vertical="center" wrapText="1" indent="1"/>
    </xf>
    <xf numFmtId="0" fontId="0" fillId="10" borderId="0" xfId="0" applyFill="1"/>
    <xf numFmtId="0" fontId="1" fillId="13" borderId="1" xfId="0" applyFont="1" applyFill="1" applyBorder="1" applyAlignment="1">
      <alignment horizontal="left" vertical="center" wrapText="1" indent="1"/>
    </xf>
    <xf numFmtId="0" fontId="11" fillId="13" borderId="0" xfId="0" applyFont="1" applyFill="1"/>
    <xf numFmtId="0" fontId="31" fillId="0" borderId="0" xfId="0" applyFont="1"/>
    <xf numFmtId="0" fontId="32" fillId="0" borderId="0" xfId="12" applyFont="1" applyAlignment="1" applyProtection="1"/>
    <xf numFmtId="0" fontId="33" fillId="0" borderId="0" xfId="0" applyFont="1"/>
    <xf numFmtId="0" fontId="34" fillId="0" borderId="0" xfId="0" applyFont="1"/>
    <xf numFmtId="0" fontId="9" fillId="0" borderId="1" xfId="0" applyFont="1" applyBorder="1"/>
    <xf numFmtId="0" fontId="0" fillId="7" borderId="0" xfId="0" applyFill="1"/>
    <xf numFmtId="0" fontId="22" fillId="0" borderId="16" xfId="0" applyFont="1" applyBorder="1" applyAlignment="1">
      <alignment horizontal="center" vertical="center" wrapText="1"/>
    </xf>
    <xf numFmtId="0" fontId="0" fillId="0" borderId="0" xfId="0" quotePrefix="1"/>
    <xf numFmtId="16" fontId="9" fillId="0" borderId="1" xfId="0" quotePrefix="1" applyNumberFormat="1" applyFont="1" applyBorder="1" applyAlignment="1">
      <alignment horizontal="right"/>
    </xf>
    <xf numFmtId="0" fontId="35" fillId="0" borderId="0" xfId="12" applyFont="1" applyBorder="1" applyAlignment="1" applyProtection="1"/>
    <xf numFmtId="0" fontId="0" fillId="0" borderId="1" xfId="0" quotePrefix="1" applyBorder="1"/>
    <xf numFmtId="0" fontId="22" fillId="0" borderId="16" xfId="0" applyFont="1" applyBorder="1" applyAlignment="1">
      <alignment horizontal="right" vertical="center" wrapText="1"/>
    </xf>
    <xf numFmtId="0" fontId="23" fillId="0" borderId="16" xfId="0" applyFont="1" applyBorder="1" applyAlignment="1">
      <alignment horizontal="right" vertical="center" wrapText="1"/>
    </xf>
    <xf numFmtId="0" fontId="0" fillId="0" borderId="16" xfId="0" applyBorder="1" applyAlignment="1">
      <alignment horizontal="right"/>
    </xf>
    <xf numFmtId="0" fontId="15" fillId="0" borderId="0" xfId="0" applyFont="1" applyAlignment="1">
      <alignment horizontal="center" wrapText="1"/>
    </xf>
    <xf numFmtId="0" fontId="15" fillId="0" borderId="15" xfId="0" applyFont="1" applyBorder="1" applyAlignment="1">
      <alignment horizontal="left" vertical="center"/>
    </xf>
    <xf numFmtId="0" fontId="23" fillId="0" borderId="16" xfId="0" applyFont="1" applyBorder="1" applyAlignment="1">
      <alignment horizontal="center" vertical="center" wrapText="1"/>
    </xf>
    <xf numFmtId="0" fontId="37" fillId="7" borderId="10" xfId="0" applyFont="1" applyFill="1" applyBorder="1" applyAlignment="1">
      <alignment horizontal="center" vertical="center" wrapText="1"/>
    </xf>
    <xf numFmtId="0" fontId="38" fillId="0" borderId="0" xfId="0" applyFont="1" applyAlignment="1">
      <alignment horizontal="center" vertical="center" wrapText="1"/>
    </xf>
    <xf numFmtId="0" fontId="38" fillId="0" borderId="0" xfId="0" applyFont="1" applyAlignment="1">
      <alignment vertical="center" wrapText="1"/>
    </xf>
    <xf numFmtId="0" fontId="10" fillId="8" borderId="13" xfId="0" applyFont="1" applyFill="1" applyBorder="1" applyAlignment="1">
      <alignment wrapText="1"/>
    </xf>
    <xf numFmtId="0" fontId="10" fillId="8" borderId="3" xfId="0" applyFont="1" applyFill="1" applyBorder="1" applyAlignment="1">
      <alignment wrapText="1"/>
    </xf>
    <xf numFmtId="0" fontId="12" fillId="0" borderId="0" xfId="0" applyFont="1"/>
    <xf numFmtId="0" fontId="10" fillId="8" borderId="3" xfId="0" applyFont="1" applyFill="1" applyBorder="1"/>
    <xf numFmtId="0" fontId="10" fillId="8" borderId="8"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2" fillId="9" borderId="14" xfId="0" applyFont="1" applyFill="1" applyBorder="1" applyAlignment="1">
      <alignment wrapText="1"/>
    </xf>
    <xf numFmtId="0" fontId="12" fillId="9" borderId="4" xfId="0" applyFont="1" applyFill="1" applyBorder="1" applyAlignment="1">
      <alignment wrapText="1"/>
    </xf>
    <xf numFmtId="0" fontId="12" fillId="9" borderId="4" xfId="0" applyFont="1" applyFill="1" applyBorder="1"/>
    <xf numFmtId="0" fontId="12" fillId="9" borderId="1" xfId="0" applyFont="1" applyFill="1" applyBorder="1" applyAlignment="1">
      <alignment horizontal="center" vertical="center" wrapText="1"/>
    </xf>
    <xf numFmtId="0" fontId="12" fillId="9" borderId="4" xfId="0" applyFont="1" applyFill="1" applyBorder="1" applyAlignment="1">
      <alignment horizontal="center" vertical="center" wrapText="1"/>
    </xf>
    <xf numFmtId="0" fontId="12" fillId="0" borderId="1" xfId="0" applyFont="1" applyBorder="1" applyAlignment="1">
      <alignment wrapText="1"/>
    </xf>
    <xf numFmtId="0" fontId="10" fillId="11" borderId="1" xfId="0" applyFont="1" applyFill="1" applyBorder="1" applyAlignment="1">
      <alignment horizontal="center" vertical="center" wrapText="1"/>
    </xf>
    <xf numFmtId="0" fontId="12" fillId="0" borderId="2" xfId="0" applyFont="1" applyBorder="1" applyAlignment="1">
      <alignment horizontal="center" vertical="center" wrapText="1"/>
    </xf>
    <xf numFmtId="0" fontId="40" fillId="0" borderId="1" xfId="12" applyFont="1" applyBorder="1" applyAlignment="1" applyProtection="1">
      <alignment horizontal="center" vertical="center" wrapText="1"/>
    </xf>
    <xf numFmtId="0" fontId="12" fillId="0" borderId="1" xfId="0" applyFont="1" applyBorder="1" applyAlignment="1">
      <alignment horizontal="justify" vertical="center"/>
    </xf>
    <xf numFmtId="0" fontId="12" fillId="0" borderId="4" xfId="0" applyFont="1" applyBorder="1" applyAlignment="1">
      <alignment horizontal="center" vertical="center" wrapText="1"/>
    </xf>
    <xf numFmtId="0" fontId="40" fillId="0" borderId="0" xfId="12" applyFont="1" applyAlignment="1" applyProtection="1">
      <alignment vertical="top" wrapText="1"/>
    </xf>
    <xf numFmtId="0" fontId="12" fillId="0" borderId="1" xfId="0" applyFont="1" applyBorder="1" applyAlignment="1">
      <alignment horizontal="left" vertical="center" wrapText="1"/>
    </xf>
    <xf numFmtId="0" fontId="40" fillId="0" borderId="0" xfId="12" applyFont="1" applyBorder="1" applyAlignment="1" applyProtection="1">
      <alignment vertical="top" wrapText="1"/>
    </xf>
    <xf numFmtId="0" fontId="12" fillId="0" borderId="0" xfId="0" applyFont="1" applyAlignment="1">
      <alignment horizontal="center" vertical="center" wrapText="1"/>
    </xf>
    <xf numFmtId="17" fontId="12" fillId="0" borderId="1" xfId="0" quotePrefix="1" applyNumberFormat="1" applyFont="1" applyBorder="1" applyAlignment="1">
      <alignment horizontal="center" vertical="center" wrapText="1"/>
    </xf>
    <xf numFmtId="0" fontId="38" fillId="0" borderId="0" xfId="0" applyFont="1"/>
    <xf numFmtId="0" fontId="10" fillId="13" borderId="1" xfId="0" applyFont="1" applyFill="1" applyBorder="1" applyAlignment="1">
      <alignment horizontal="left" vertical="center" wrapText="1" indent="1"/>
    </xf>
    <xf numFmtId="0" fontId="42" fillId="0" borderId="0" xfId="0" applyFont="1"/>
    <xf numFmtId="0" fontId="38" fillId="0" borderId="3" xfId="0" applyFont="1" applyBorder="1"/>
    <xf numFmtId="0" fontId="38" fillId="0" borderId="12" xfId="0" applyFont="1" applyBorder="1"/>
    <xf numFmtId="0" fontId="27" fillId="0" borderId="3" xfId="0" applyFont="1" applyBorder="1"/>
    <xf numFmtId="0" fontId="27" fillId="0" borderId="4" xfId="0" applyFont="1" applyBorder="1"/>
    <xf numFmtId="0" fontId="27" fillId="0" borderId="12" xfId="0" applyFont="1" applyBorder="1"/>
    <xf numFmtId="0" fontId="41" fillId="15" borderId="1" xfId="0" applyFont="1" applyFill="1" applyBorder="1"/>
    <xf numFmtId="0" fontId="41" fillId="0" borderId="1" xfId="0" applyFont="1" applyBorder="1" applyAlignment="1">
      <alignment vertical="center" wrapText="1"/>
    </xf>
    <xf numFmtId="0" fontId="27" fillId="0" borderId="1" xfId="0" applyFont="1" applyBorder="1"/>
    <xf numFmtId="0" fontId="41" fillId="0" borderId="1" xfId="0" applyFont="1" applyBorder="1"/>
    <xf numFmtId="0" fontId="27" fillId="0" borderId="12" xfId="0" applyFont="1" applyBorder="1" applyAlignment="1">
      <alignment horizontal="left"/>
    </xf>
    <xf numFmtId="0" fontId="27" fillId="0" borderId="0" xfId="0" applyFont="1" applyAlignment="1">
      <alignment horizontal="left"/>
    </xf>
    <xf numFmtId="0" fontId="41" fillId="15" borderId="1" xfId="0" applyFont="1" applyFill="1" applyBorder="1" applyAlignment="1">
      <alignment horizontal="center" vertical="center" wrapText="1"/>
    </xf>
    <xf numFmtId="0" fontId="27" fillId="0" borderId="1" xfId="0" applyFont="1" applyBorder="1" applyAlignment="1">
      <alignment horizontal="center"/>
    </xf>
    <xf numFmtId="167" fontId="27" fillId="0" borderId="1" xfId="0" applyNumberFormat="1" applyFont="1" applyBorder="1" applyAlignment="1">
      <alignment horizontal="center"/>
    </xf>
    <xf numFmtId="0" fontId="41" fillId="0" borderId="12" xfId="0" applyFont="1" applyBorder="1" applyAlignment="1">
      <alignment horizontal="center" vertical="center"/>
    </xf>
    <xf numFmtId="0" fontId="41" fillId="0" borderId="3" xfId="0" applyFont="1" applyBorder="1" applyAlignment="1">
      <alignment horizontal="center" vertical="center"/>
    </xf>
    <xf numFmtId="3" fontId="27" fillId="0" borderId="12" xfId="0" applyNumberFormat="1" applyFont="1" applyBorder="1" applyAlignment="1">
      <alignment horizontal="center" vertical="center"/>
    </xf>
    <xf numFmtId="3" fontId="27" fillId="0" borderId="3" xfId="0" applyNumberFormat="1" applyFont="1" applyBorder="1" applyAlignment="1">
      <alignment horizontal="center" vertical="center"/>
    </xf>
    <xf numFmtId="4" fontId="27" fillId="0" borderId="10" xfId="0" applyNumberFormat="1" applyFont="1" applyBorder="1" applyAlignment="1">
      <alignment horizontal="center" vertical="center"/>
    </xf>
    <xf numFmtId="4" fontId="27" fillId="0" borderId="4" xfId="0" applyNumberFormat="1" applyFont="1" applyBorder="1" applyAlignment="1">
      <alignment horizontal="center" vertical="center"/>
    </xf>
    <xf numFmtId="0" fontId="27" fillId="0" borderId="10" xfId="0" applyFont="1" applyBorder="1" applyAlignment="1">
      <alignment horizontal="center" vertical="center"/>
    </xf>
    <xf numFmtId="0" fontId="27" fillId="0" borderId="4" xfId="0" applyFont="1" applyBorder="1" applyAlignment="1">
      <alignment horizontal="center" vertical="center"/>
    </xf>
    <xf numFmtId="0" fontId="6" fillId="0" borderId="1" xfId="0" applyFont="1" applyBorder="1"/>
    <xf numFmtId="0" fontId="27" fillId="0" borderId="0" xfId="0" applyFont="1"/>
    <xf numFmtId="0" fontId="5" fillId="0" borderId="1" xfId="0" quotePrefix="1" applyFont="1" applyBorder="1" applyAlignment="1">
      <alignment horizontal="center"/>
    </xf>
    <xf numFmtId="0" fontId="13" fillId="0" borderId="1" xfId="0" applyFont="1" applyBorder="1" applyAlignment="1">
      <alignment horizontal="left" indent="1"/>
    </xf>
    <xf numFmtId="0" fontId="10" fillId="16" borderId="4" xfId="0" applyFont="1" applyFill="1" applyBorder="1" applyAlignment="1">
      <alignment horizontal="center" vertical="center" wrapText="1"/>
    </xf>
    <xf numFmtId="0" fontId="10" fillId="16" borderId="14" xfId="0" applyFont="1" applyFill="1" applyBorder="1" applyAlignment="1">
      <alignment horizontal="center" vertical="center"/>
    </xf>
    <xf numFmtId="0" fontId="12" fillId="0" borderId="4" xfId="0" applyFont="1" applyBorder="1" applyAlignment="1">
      <alignment wrapText="1"/>
    </xf>
    <xf numFmtId="0" fontId="43" fillId="0" borderId="0" xfId="0" applyFont="1"/>
    <xf numFmtId="0" fontId="12" fillId="0" borderId="14" xfId="0" applyFont="1" applyBorder="1" applyAlignment="1">
      <alignment horizontal="center" vertical="center"/>
    </xf>
    <xf numFmtId="0" fontId="44" fillId="0" borderId="0" xfId="0" applyFont="1" applyAlignment="1">
      <alignment horizontal="center" wrapText="1"/>
    </xf>
    <xf numFmtId="0" fontId="44" fillId="14" borderId="0" xfId="0" applyFont="1" applyFill="1" applyAlignment="1">
      <alignment horizontal="center" wrapText="1"/>
    </xf>
    <xf numFmtId="0" fontId="11" fillId="0" borderId="0" xfId="0" applyFont="1" applyAlignment="1">
      <alignment horizontal="center" wrapText="1"/>
    </xf>
    <xf numFmtId="0" fontId="11" fillId="14" borderId="0" xfId="0" applyFont="1" applyFill="1" applyAlignment="1">
      <alignment horizontal="center" wrapText="1"/>
    </xf>
    <xf numFmtId="0" fontId="44" fillId="0" borderId="0" xfId="0" quotePrefix="1" applyFont="1" applyAlignment="1">
      <alignment horizontal="center" wrapText="1"/>
    </xf>
    <xf numFmtId="0" fontId="44" fillId="14" borderId="0" xfId="0" quotePrefix="1" applyFont="1" applyFill="1" applyAlignment="1">
      <alignment horizontal="center" wrapText="1"/>
    </xf>
    <xf numFmtId="0" fontId="16" fillId="0" borderId="6" xfId="0" applyFont="1" applyBorder="1" applyAlignment="1">
      <alignment horizontal="left" vertical="center"/>
    </xf>
    <xf numFmtId="0" fontId="16" fillId="0" borderId="12" xfId="0" applyFont="1" applyBorder="1" applyAlignment="1">
      <alignment horizontal="right" vertical="center" wrapText="1"/>
    </xf>
    <xf numFmtId="0" fontId="16" fillId="14" borderId="12" xfId="0" applyFont="1" applyFill="1" applyBorder="1" applyAlignment="1">
      <alignment horizontal="right" vertical="center" wrapText="1"/>
    </xf>
    <xf numFmtId="0" fontId="16" fillId="0" borderId="13" xfId="0" applyFont="1" applyBorder="1" applyAlignment="1">
      <alignment horizontal="right" vertical="center" wrapText="1"/>
    </xf>
    <xf numFmtId="0" fontId="18" fillId="0" borderId="7" xfId="0" applyFont="1" applyBorder="1" applyAlignment="1">
      <alignment horizontal="left" vertical="center"/>
    </xf>
    <xf numFmtId="164" fontId="46" fillId="0" borderId="0" xfId="2" applyNumberFormat="1" applyFont="1" applyAlignment="1">
      <alignment horizontal="right" vertical="top"/>
    </xf>
    <xf numFmtId="164" fontId="46" fillId="0" borderId="0" xfId="3" applyNumberFormat="1" applyFont="1" applyAlignment="1">
      <alignment horizontal="right" vertical="top"/>
    </xf>
    <xf numFmtId="165" fontId="46" fillId="0" borderId="0" xfId="4" applyNumberFormat="1" applyFont="1" applyAlignment="1">
      <alignment horizontal="right" vertical="top"/>
    </xf>
    <xf numFmtId="164" fontId="46" fillId="14" borderId="0" xfId="5" applyNumberFormat="1" applyFont="1" applyFill="1" applyAlignment="1">
      <alignment horizontal="right" vertical="top"/>
    </xf>
    <xf numFmtId="164" fontId="46" fillId="14" borderId="0" xfId="3" applyNumberFormat="1" applyFont="1" applyFill="1" applyAlignment="1">
      <alignment horizontal="right" vertical="top"/>
    </xf>
    <xf numFmtId="164" fontId="46" fillId="0" borderId="0" xfId="5" applyNumberFormat="1" applyFont="1" applyAlignment="1">
      <alignment horizontal="right" vertical="top"/>
    </xf>
    <xf numFmtId="0" fontId="18" fillId="0" borderId="0" xfId="0" applyFont="1"/>
    <xf numFmtId="165" fontId="46" fillId="0" borderId="11" xfId="6" applyNumberFormat="1" applyFont="1" applyBorder="1" applyAlignment="1">
      <alignment horizontal="right" vertical="top"/>
    </xf>
    <xf numFmtId="0" fontId="16" fillId="0" borderId="7" xfId="0" applyFont="1" applyBorder="1" applyAlignment="1">
      <alignment horizontal="left" vertical="center" wrapText="1"/>
    </xf>
    <xf numFmtId="0" fontId="16" fillId="0" borderId="0" xfId="0" applyFont="1"/>
    <xf numFmtId="0" fontId="16" fillId="0" borderId="7" xfId="0" applyFont="1" applyBorder="1" applyAlignment="1">
      <alignment horizontal="left" vertical="center" indent="1"/>
    </xf>
    <xf numFmtId="164" fontId="46" fillId="0" borderId="0" xfId="7" applyNumberFormat="1" applyFont="1" applyAlignment="1">
      <alignment horizontal="right" vertical="top"/>
    </xf>
    <xf numFmtId="164" fontId="46" fillId="0" borderId="0" xfId="8" applyNumberFormat="1" applyFont="1" applyAlignment="1">
      <alignment horizontal="right" vertical="top"/>
    </xf>
    <xf numFmtId="165" fontId="46" fillId="0" borderId="0" xfId="9" applyNumberFormat="1" applyFont="1" applyAlignment="1">
      <alignment horizontal="right" vertical="top"/>
    </xf>
    <xf numFmtId="164" fontId="46" fillId="14" borderId="0" xfId="10" applyNumberFormat="1" applyFont="1" applyFill="1" applyAlignment="1">
      <alignment horizontal="right" vertical="top"/>
    </xf>
    <xf numFmtId="164" fontId="46" fillId="14" borderId="0" xfId="8" applyNumberFormat="1" applyFont="1" applyFill="1" applyAlignment="1">
      <alignment horizontal="right" vertical="top"/>
    </xf>
    <xf numFmtId="164" fontId="46" fillId="0" borderId="0" xfId="10" applyNumberFormat="1" applyFont="1" applyAlignment="1">
      <alignment horizontal="right" vertical="top"/>
    </xf>
    <xf numFmtId="165" fontId="46" fillId="0" borderId="11" xfId="11" applyNumberFormat="1" applyFont="1" applyBorder="1" applyAlignment="1">
      <alignment horizontal="right" vertical="top"/>
    </xf>
    <xf numFmtId="0" fontId="16" fillId="0" borderId="7" xfId="0" applyFont="1" applyBorder="1" applyAlignment="1">
      <alignment vertical="center" wrapText="1"/>
    </xf>
    <xf numFmtId="0" fontId="16" fillId="0" borderId="7" xfId="0" quotePrefix="1" applyFont="1" applyBorder="1" applyAlignment="1">
      <alignment horizontal="left" vertical="center" indent="1"/>
    </xf>
    <xf numFmtId="17" fontId="16" fillId="0" borderId="7" xfId="0" quotePrefix="1" applyNumberFormat="1" applyFont="1" applyBorder="1" applyAlignment="1">
      <alignment horizontal="left" vertical="center" indent="1"/>
    </xf>
    <xf numFmtId="0" fontId="1" fillId="0" borderId="1" xfId="0" applyFont="1" applyBorder="1" applyAlignment="1">
      <alignment horizontal="center" vertical="top" wrapText="1"/>
    </xf>
    <xf numFmtId="0" fontId="0" fillId="0" borderId="0" xfId="0" applyAlignment="1">
      <alignment horizontal="left"/>
    </xf>
    <xf numFmtId="0" fontId="18" fillId="14" borderId="0" xfId="0" applyFont="1" applyFill="1"/>
    <xf numFmtId="0" fontId="16" fillId="14" borderId="0" xfId="0" applyFont="1" applyFill="1"/>
    <xf numFmtId="0" fontId="16" fillId="0" borderId="15" xfId="0" applyFont="1" applyBorder="1" applyAlignment="1">
      <alignment horizontal="left" vertical="center" indent="1"/>
    </xf>
    <xf numFmtId="164" fontId="46" fillId="0" borderId="10" xfId="7" applyNumberFormat="1" applyFont="1" applyBorder="1" applyAlignment="1">
      <alignment horizontal="right" vertical="top"/>
    </xf>
    <xf numFmtId="164" fontId="46" fillId="0" borderId="10" xfId="8" applyNumberFormat="1" applyFont="1" applyBorder="1" applyAlignment="1">
      <alignment horizontal="right" vertical="top"/>
    </xf>
    <xf numFmtId="165" fontId="46" fillId="0" borderId="10" xfId="9" applyNumberFormat="1" applyFont="1" applyBorder="1" applyAlignment="1">
      <alignment horizontal="right" vertical="top"/>
    </xf>
    <xf numFmtId="164" fontId="46" fillId="0" borderId="10" xfId="10" applyNumberFormat="1" applyFont="1" applyBorder="1" applyAlignment="1">
      <alignment horizontal="right" vertical="top"/>
    </xf>
    <xf numFmtId="164" fontId="46" fillId="14" borderId="10" xfId="10" applyNumberFormat="1" applyFont="1" applyFill="1" applyBorder="1" applyAlignment="1">
      <alignment horizontal="right" vertical="top"/>
    </xf>
    <xf numFmtId="164" fontId="46" fillId="14" borderId="10" xfId="8" applyNumberFormat="1" applyFont="1" applyFill="1" applyBorder="1" applyAlignment="1">
      <alignment horizontal="right" vertical="top"/>
    </xf>
    <xf numFmtId="0" fontId="16" fillId="14" borderId="10" xfId="0" applyFont="1" applyFill="1" applyBorder="1"/>
    <xf numFmtId="165" fontId="46" fillId="0" borderId="14" xfId="11" applyNumberFormat="1" applyFont="1" applyBorder="1" applyAlignment="1">
      <alignment horizontal="right" vertical="top"/>
    </xf>
    <xf numFmtId="0" fontId="24" fillId="0" borderId="1" xfId="0" applyFont="1" applyBorder="1" applyAlignment="1">
      <alignment horizontal="justify" wrapText="1"/>
    </xf>
    <xf numFmtId="0" fontId="5" fillId="0" borderId="1" xfId="0" applyFont="1" applyBorder="1" applyAlignment="1">
      <alignment horizontal="justify" vertical="top" wrapText="1"/>
    </xf>
    <xf numFmtId="0" fontId="7" fillId="0" borderId="1" xfId="0" applyFont="1" applyBorder="1" applyAlignment="1">
      <alignment horizontal="justify" wrapText="1"/>
    </xf>
    <xf numFmtId="0" fontId="6" fillId="0" borderId="1" xfId="0" applyFont="1" applyBorder="1" applyAlignment="1">
      <alignment horizontal="justify" vertical="top" wrapText="1"/>
    </xf>
    <xf numFmtId="0" fontId="12" fillId="0" borderId="8" xfId="0" applyFont="1" applyBorder="1" applyAlignment="1">
      <alignment horizontal="center" vertical="center" wrapText="1"/>
    </xf>
    <xf numFmtId="0" fontId="10" fillId="4" borderId="1" xfId="0" applyFont="1" applyFill="1" applyBorder="1" applyAlignment="1">
      <alignment horizontal="center" vertical="top" wrapText="1"/>
    </xf>
    <xf numFmtId="0" fontId="12" fillId="0" borderId="8" xfId="0" applyFont="1" applyBorder="1" applyAlignment="1">
      <alignment horizontal="center" vertical="top" wrapText="1"/>
    </xf>
    <xf numFmtId="3" fontId="12" fillId="0" borderId="1" xfId="0" applyNumberFormat="1" applyFont="1" applyBorder="1" applyAlignment="1">
      <alignment horizontal="right" wrapText="1"/>
    </xf>
    <xf numFmtId="0" fontId="12" fillId="0" borderId="1" xfId="0" applyFont="1" applyBorder="1" applyAlignment="1">
      <alignment horizontal="right" wrapText="1"/>
    </xf>
    <xf numFmtId="0" fontId="10" fillId="4" borderId="2" xfId="0" applyFont="1" applyFill="1" applyBorder="1" applyAlignment="1">
      <alignment horizontal="center" vertical="top" wrapText="1"/>
    </xf>
    <xf numFmtId="3" fontId="12" fillId="0" borderId="2" xfId="0" applyNumberFormat="1" applyFont="1" applyBorder="1" applyAlignment="1">
      <alignment horizontal="right" wrapText="1"/>
    </xf>
    <xf numFmtId="0" fontId="12" fillId="0" borderId="2" xfId="0" applyFont="1" applyBorder="1" applyAlignment="1">
      <alignment horizontal="right" wrapText="1"/>
    </xf>
    <xf numFmtId="0" fontId="10" fillId="4" borderId="8" xfId="0" applyFont="1" applyFill="1" applyBorder="1" applyAlignment="1">
      <alignment horizontal="center" vertical="top" wrapText="1"/>
    </xf>
    <xf numFmtId="0" fontId="12" fillId="0" borderId="12" xfId="0" applyFont="1" applyBorder="1"/>
    <xf numFmtId="0" fontId="40" fillId="0" borderId="0" xfId="12" applyFont="1" applyAlignment="1" applyProtection="1"/>
    <xf numFmtId="0" fontId="12" fillId="0" borderId="1" xfId="0" applyFont="1" applyBorder="1" applyAlignment="1">
      <alignment horizontal="center" vertical="top" wrapText="1"/>
    </xf>
    <xf numFmtId="3" fontId="12" fillId="0" borderId="2" xfId="0" applyNumberFormat="1" applyFont="1" applyBorder="1" applyAlignment="1">
      <alignment horizontal="center" wrapText="1"/>
    </xf>
    <xf numFmtId="3" fontId="12" fillId="0" borderId="1" xfId="0" applyNumberFormat="1" applyFont="1" applyBorder="1" applyAlignment="1">
      <alignment horizontal="center" wrapText="1"/>
    </xf>
    <xf numFmtId="0" fontId="48" fillId="0" borderId="0" xfId="0" applyFont="1" applyAlignment="1">
      <alignment horizontal="center"/>
    </xf>
    <xf numFmtId="0" fontId="10" fillId="4" borderId="1" xfId="0" applyFont="1" applyFill="1" applyBorder="1" applyAlignment="1">
      <alignment horizontal="left" vertical="top" wrapText="1"/>
    </xf>
    <xf numFmtId="0" fontId="12" fillId="0" borderId="1" xfId="0" applyFont="1" applyBorder="1" applyAlignment="1">
      <alignment horizontal="left" vertical="top" wrapText="1"/>
    </xf>
    <xf numFmtId="0" fontId="41" fillId="6" borderId="1" xfId="0" applyFont="1" applyFill="1" applyBorder="1" applyAlignment="1">
      <alignment horizontal="center"/>
    </xf>
    <xf numFmtId="0" fontId="41" fillId="6" borderId="1" xfId="0" applyFont="1" applyFill="1" applyBorder="1"/>
    <xf numFmtId="0" fontId="27" fillId="0" borderId="1" xfId="0" applyFont="1" applyBorder="1" applyAlignment="1">
      <alignment horizontal="right"/>
    </xf>
    <xf numFmtId="0" fontId="10" fillId="4" borderId="4" xfId="0" applyFont="1" applyFill="1" applyBorder="1" applyAlignment="1">
      <alignment horizontal="left" vertical="top" wrapText="1"/>
    </xf>
    <xf numFmtId="3" fontId="27" fillId="0" borderId="1" xfId="0" applyNumberFormat="1" applyFont="1" applyBorder="1" applyAlignment="1">
      <alignment horizontal="center"/>
    </xf>
    <xf numFmtId="3" fontId="41" fillId="0" borderId="1" xfId="0" applyNumberFormat="1" applyFont="1" applyBorder="1" applyAlignment="1">
      <alignment horizontal="center"/>
    </xf>
    <xf numFmtId="3" fontId="41" fillId="6" borderId="1" xfId="0" applyNumberFormat="1" applyFont="1" applyFill="1" applyBorder="1" applyAlignment="1">
      <alignment horizontal="center"/>
    </xf>
    <xf numFmtId="3" fontId="12" fillId="0" borderId="8" xfId="0" applyNumberFormat="1" applyFont="1" applyBorder="1" applyAlignment="1">
      <alignment horizontal="center" vertical="top" wrapText="1"/>
    </xf>
    <xf numFmtId="0" fontId="12" fillId="0" borderId="1" xfId="0" applyFont="1" applyBorder="1" applyAlignment="1">
      <alignment horizontal="center" wrapText="1"/>
    </xf>
    <xf numFmtId="3" fontId="12" fillId="0" borderId="1" xfId="0" applyNumberFormat="1" applyFont="1" applyBorder="1" applyAlignment="1">
      <alignment horizontal="center"/>
    </xf>
    <xf numFmtId="0" fontId="12" fillId="0" borderId="8" xfId="0" applyFont="1" applyBorder="1" applyAlignment="1">
      <alignment horizontal="center" wrapText="1"/>
    </xf>
    <xf numFmtId="3" fontId="12" fillId="0" borderId="8" xfId="0" applyNumberFormat="1" applyFont="1" applyBorder="1" applyAlignment="1">
      <alignment horizontal="center" wrapText="1"/>
    </xf>
    <xf numFmtId="0" fontId="10" fillId="6" borderId="1" xfId="0" applyFont="1" applyFill="1" applyBorder="1" applyAlignment="1">
      <alignment horizontal="center" vertical="center"/>
    </xf>
    <xf numFmtId="0" fontId="10" fillId="4" borderId="2"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1" xfId="0" applyFont="1" applyFill="1" applyBorder="1" applyAlignment="1">
      <alignment horizontal="center" vertical="center" wrapText="1"/>
    </xf>
    <xf numFmtId="3" fontId="12" fillId="0" borderId="1" xfId="0" applyNumberFormat="1" applyFont="1" applyBorder="1" applyAlignment="1">
      <alignment horizontal="center" vertical="center" wrapText="1"/>
    </xf>
    <xf numFmtId="3" fontId="12" fillId="0" borderId="2" xfId="0" applyNumberFormat="1" applyFont="1" applyBorder="1" applyAlignment="1">
      <alignment horizontal="center" vertical="center" wrapText="1"/>
    </xf>
    <xf numFmtId="3" fontId="12" fillId="0" borderId="8" xfId="0" applyNumberFormat="1" applyFont="1" applyBorder="1" applyAlignment="1">
      <alignment horizontal="center" vertical="center" wrapText="1"/>
    </xf>
    <xf numFmtId="0" fontId="10" fillId="0" borderId="8" xfId="0" applyFont="1" applyBorder="1" applyAlignment="1">
      <alignment horizontal="center" vertical="center" wrapText="1"/>
    </xf>
    <xf numFmtId="0" fontId="10" fillId="4" borderId="6"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5" xfId="0" applyFont="1" applyFill="1" applyBorder="1" applyAlignment="1">
      <alignment horizontal="center" vertical="center" wrapText="1"/>
    </xf>
    <xf numFmtId="3" fontId="10" fillId="4" borderId="1" xfId="0" applyNumberFormat="1" applyFont="1" applyFill="1" applyBorder="1" applyAlignment="1">
      <alignment horizontal="center" vertical="center" wrapText="1"/>
    </xf>
    <xf numFmtId="3" fontId="10" fillId="0" borderId="1" xfId="0" applyNumberFormat="1" applyFont="1" applyBorder="1" applyAlignment="1">
      <alignment horizontal="center" vertical="center" wrapText="1"/>
    </xf>
    <xf numFmtId="3" fontId="10" fillId="0" borderId="8" xfId="0" applyNumberFormat="1" applyFont="1" applyBorder="1" applyAlignment="1">
      <alignment horizontal="center" vertical="center" wrapText="1"/>
    </xf>
    <xf numFmtId="0" fontId="10" fillId="6" borderId="8" xfId="0" applyFont="1" applyFill="1" applyBorder="1" applyAlignment="1">
      <alignment horizontal="center" vertical="center"/>
    </xf>
    <xf numFmtId="3" fontId="10" fillId="0" borderId="2" xfId="0" applyNumberFormat="1" applyFont="1" applyBorder="1" applyAlignment="1">
      <alignment horizontal="center" vertical="center" wrapText="1"/>
    </xf>
    <xf numFmtId="3" fontId="10" fillId="4" borderId="8" xfId="0" applyNumberFormat="1" applyFont="1" applyFill="1" applyBorder="1" applyAlignment="1">
      <alignment horizontal="center" vertical="center" wrapText="1"/>
    </xf>
    <xf numFmtId="0" fontId="26" fillId="13" borderId="1" xfId="0" applyFont="1" applyFill="1" applyBorder="1" applyAlignment="1">
      <alignment horizontal="justify" wrapText="1"/>
    </xf>
    <xf numFmtId="0" fontId="26" fillId="0" borderId="1" xfId="0" applyFont="1" applyBorder="1" applyAlignment="1">
      <alignment horizontal="center" wrapText="1"/>
    </xf>
    <xf numFmtId="0" fontId="51" fillId="6" borderId="1" xfId="0" applyFont="1" applyFill="1" applyBorder="1" applyAlignment="1">
      <alignment horizontal="center" vertical="center" wrapText="1"/>
    </xf>
    <xf numFmtId="0" fontId="26" fillId="0" borderId="1" xfId="0" applyFont="1" applyBorder="1" applyAlignment="1">
      <alignment horizontal="center" vertical="center" wrapText="1"/>
    </xf>
    <xf numFmtId="3" fontId="26" fillId="0" borderId="1" xfId="0" applyNumberFormat="1" applyFont="1" applyBorder="1" applyAlignment="1">
      <alignment horizontal="center" vertical="center" wrapText="1"/>
    </xf>
    <xf numFmtId="0" fontId="12" fillId="13" borderId="1" xfId="0" applyFont="1" applyFill="1" applyBorder="1" applyAlignment="1">
      <alignment horizontal="left" vertical="center" wrapText="1" indent="1"/>
    </xf>
    <xf numFmtId="0" fontId="42" fillId="13" borderId="0" xfId="0" applyFont="1" applyFill="1"/>
    <xf numFmtId="0" fontId="40" fillId="0" borderId="0" xfId="12" applyFont="1" applyBorder="1" applyAlignment="1" applyProtection="1"/>
    <xf numFmtId="0" fontId="41" fillId="15" borderId="1" xfId="0" applyFont="1" applyFill="1" applyBorder="1" applyAlignment="1">
      <alignment horizontal="center"/>
    </xf>
    <xf numFmtId="0" fontId="41" fillId="0" borderId="1" xfId="0" applyFont="1" applyBorder="1" applyAlignment="1">
      <alignment horizontal="center"/>
    </xf>
    <xf numFmtId="0" fontId="51" fillId="4" borderId="1" xfId="0" applyFont="1" applyFill="1" applyBorder="1" applyAlignment="1">
      <alignment horizontal="center" wrapText="1"/>
    </xf>
    <xf numFmtId="0" fontId="51" fillId="4" borderId="1" xfId="0" applyFont="1" applyFill="1" applyBorder="1" applyAlignment="1">
      <alignment horizontal="right" wrapText="1"/>
    </xf>
    <xf numFmtId="0" fontId="26" fillId="0" borderId="1" xfId="0" applyFont="1" applyBorder="1"/>
    <xf numFmtId="0" fontId="51" fillId="0" borderId="1" xfId="0" applyFont="1" applyBorder="1" applyAlignment="1">
      <alignment horizontal="center" vertical="center"/>
    </xf>
    <xf numFmtId="0" fontId="26" fillId="0" borderId="1" xfId="0" applyFont="1" applyBorder="1" applyAlignment="1">
      <alignment horizontal="right" wrapText="1"/>
    </xf>
    <xf numFmtId="3" fontId="26" fillId="0" borderId="1" xfId="0" applyNumberFormat="1" applyFont="1" applyBorder="1" applyAlignment="1">
      <alignment horizontal="right" wrapText="1"/>
    </xf>
    <xf numFmtId="3" fontId="26" fillId="0" borderId="1" xfId="0" applyNumberFormat="1" applyFont="1" applyBorder="1" applyAlignment="1">
      <alignment horizontal="center" vertical="center"/>
    </xf>
    <xf numFmtId="166" fontId="26" fillId="0" borderId="1" xfId="1" applyNumberFormat="1" applyFont="1" applyBorder="1" applyAlignment="1">
      <alignment horizontal="center" wrapText="1"/>
    </xf>
    <xf numFmtId="166" fontId="26" fillId="0" borderId="1" xfId="1" applyNumberFormat="1" applyFont="1" applyBorder="1" applyAlignment="1">
      <alignment horizontal="center" vertical="center"/>
    </xf>
    <xf numFmtId="0" fontId="26" fillId="0" borderId="1" xfId="0" applyFont="1" applyBorder="1" applyAlignment="1">
      <alignment horizontal="center"/>
    </xf>
    <xf numFmtId="0" fontId="26" fillId="0" borderId="1" xfId="0" applyFont="1" applyBorder="1" applyAlignment="1">
      <alignment horizontal="right"/>
    </xf>
    <xf numFmtId="3" fontId="26" fillId="0" borderId="1" xfId="0" applyNumberFormat="1" applyFont="1" applyBorder="1" applyAlignment="1">
      <alignment horizontal="right"/>
    </xf>
    <xf numFmtId="0" fontId="51" fillId="2" borderId="1" xfId="0" applyFont="1" applyFill="1" applyBorder="1" applyAlignment="1">
      <alignment horizontal="center" wrapText="1"/>
    </xf>
    <xf numFmtId="167" fontId="51" fillId="2" borderId="1" xfId="0" applyNumberFormat="1" applyFont="1" applyFill="1" applyBorder="1" applyAlignment="1">
      <alignment horizontal="center" vertical="center"/>
    </xf>
    <xf numFmtId="0" fontId="26" fillId="10" borderId="1" xfId="0" applyFont="1" applyFill="1" applyBorder="1" applyAlignment="1">
      <alignment horizontal="center" wrapText="1"/>
    </xf>
    <xf numFmtId="0" fontId="26" fillId="5" borderId="1" xfId="0" applyFont="1" applyFill="1" applyBorder="1" applyAlignment="1">
      <alignment horizontal="center" wrapText="1"/>
    </xf>
    <xf numFmtId="0" fontId="26" fillId="5" borderId="1" xfId="0" applyFont="1" applyFill="1" applyBorder="1" applyAlignment="1">
      <alignment horizontal="right"/>
    </xf>
    <xf numFmtId="0" fontId="26" fillId="5" borderId="1" xfId="0" applyFont="1" applyFill="1" applyBorder="1"/>
    <xf numFmtId="3" fontId="26" fillId="5" borderId="1" xfId="0" applyNumberFormat="1" applyFont="1" applyFill="1" applyBorder="1" applyAlignment="1">
      <alignment horizontal="right"/>
    </xf>
    <xf numFmtId="3" fontId="26" fillId="0" borderId="1" xfId="0" applyNumberFormat="1" applyFont="1" applyBorder="1"/>
    <xf numFmtId="3" fontId="51" fillId="0" borderId="1" xfId="0" applyNumberFormat="1" applyFont="1" applyBorder="1" applyAlignment="1">
      <alignment horizontal="right"/>
    </xf>
    <xf numFmtId="0" fontId="51" fillId="0" borderId="1" xfId="0" applyFont="1" applyBorder="1"/>
    <xf numFmtId="0" fontId="26" fillId="0" borderId="0" xfId="0" applyFont="1"/>
    <xf numFmtId="0" fontId="40" fillId="0" borderId="0" xfId="12" applyFont="1" applyFill="1" applyBorder="1" applyAlignment="1" applyProtection="1">
      <alignment horizontal="left" wrapText="1"/>
    </xf>
    <xf numFmtId="0" fontId="38" fillId="0" borderId="0" xfId="0" applyFont="1" applyAlignment="1">
      <alignment horizontal="center"/>
    </xf>
    <xf numFmtId="0" fontId="41" fillId="0" borderId="1" xfId="0" applyFont="1" applyBorder="1" applyAlignment="1">
      <alignment horizontal="right"/>
    </xf>
    <xf numFmtId="0" fontId="39" fillId="0" borderId="1" xfId="0" applyFont="1" applyBorder="1" applyAlignment="1">
      <alignment horizontal="right"/>
    </xf>
    <xf numFmtId="166" fontId="27" fillId="10" borderId="1" xfId="1" applyNumberFormat="1" applyFont="1" applyFill="1" applyBorder="1"/>
    <xf numFmtId="166" fontId="38" fillId="10" borderId="1" xfId="1" applyNumberFormat="1" applyFont="1" applyFill="1" applyBorder="1"/>
    <xf numFmtId="3" fontId="38" fillId="10" borderId="1" xfId="0" applyNumberFormat="1" applyFont="1" applyFill="1" applyBorder="1" applyAlignment="1">
      <alignment horizontal="right"/>
    </xf>
    <xf numFmtId="166" fontId="38" fillId="0" borderId="0" xfId="1" applyNumberFormat="1" applyFont="1" applyBorder="1"/>
    <xf numFmtId="166" fontId="27" fillId="0" borderId="1" xfId="1" applyNumberFormat="1" applyFont="1" applyBorder="1"/>
    <xf numFmtId="166" fontId="38" fillId="0" borderId="1" xfId="1" applyNumberFormat="1" applyFont="1" applyBorder="1"/>
    <xf numFmtId="3" fontId="38" fillId="0" borderId="1" xfId="0" applyNumberFormat="1" applyFont="1" applyBorder="1" applyAlignment="1">
      <alignment horizontal="right"/>
    </xf>
    <xf numFmtId="166" fontId="39" fillId="0" borderId="0" xfId="1" applyNumberFormat="1" applyFont="1" applyFill="1" applyBorder="1"/>
    <xf numFmtId="166" fontId="27" fillId="0" borderId="1" xfId="1" applyNumberFormat="1" applyFont="1" applyFill="1" applyBorder="1"/>
    <xf numFmtId="166" fontId="38" fillId="0" borderId="1" xfId="1" applyNumberFormat="1" applyFont="1" applyFill="1" applyBorder="1"/>
    <xf numFmtId="0" fontId="38" fillId="0" borderId="1" xfId="0" applyFont="1" applyBorder="1" applyAlignment="1">
      <alignment horizontal="right"/>
    </xf>
    <xf numFmtId="166" fontId="41" fillId="0" borderId="1" xfId="1" applyNumberFormat="1" applyFont="1" applyBorder="1"/>
    <xf numFmtId="166" fontId="41" fillId="0" borderId="1" xfId="1" applyNumberFormat="1" applyFont="1" applyFill="1" applyBorder="1"/>
    <xf numFmtId="166" fontId="39" fillId="0" borderId="1" xfId="1" applyNumberFormat="1" applyFont="1" applyFill="1" applyBorder="1"/>
    <xf numFmtId="3" fontId="39" fillId="0" borderId="1" xfId="0" applyNumberFormat="1" applyFont="1" applyBorder="1" applyAlignment="1">
      <alignment horizontal="right"/>
    </xf>
    <xf numFmtId="0" fontId="54" fillId="0" borderId="0" xfId="12" applyFont="1" applyAlignment="1" applyProtection="1"/>
    <xf numFmtId="0" fontId="27" fillId="0" borderId="1" xfId="0" applyFont="1" applyBorder="1" applyAlignment="1">
      <alignment wrapText="1"/>
    </xf>
    <xf numFmtId="16" fontId="27" fillId="0" borderId="1" xfId="0" quotePrefix="1" applyNumberFormat="1" applyFont="1" applyBorder="1"/>
    <xf numFmtId="0" fontId="27" fillId="0" borderId="1" xfId="0" applyFont="1" applyBorder="1" applyAlignment="1">
      <alignment vertical="top"/>
    </xf>
    <xf numFmtId="10" fontId="27" fillId="0" borderId="1" xfId="0" applyNumberFormat="1" applyFont="1" applyBorder="1"/>
    <xf numFmtId="0" fontId="27" fillId="0" borderId="1" xfId="0" applyFont="1" applyBorder="1" applyAlignment="1">
      <alignment vertical="top" wrapText="1"/>
    </xf>
    <xf numFmtId="10" fontId="27" fillId="0" borderId="1" xfId="0" applyNumberFormat="1" applyFont="1" applyBorder="1" applyAlignment="1">
      <alignment wrapText="1"/>
    </xf>
    <xf numFmtId="0" fontId="51" fillId="10" borderId="1" xfId="0" applyFont="1" applyFill="1" applyBorder="1" applyAlignment="1">
      <alignment horizontal="left" vertical="center" wrapText="1" indent="1"/>
    </xf>
    <xf numFmtId="0" fontId="55" fillId="0" borderId="0" xfId="12" applyFont="1" applyAlignment="1" applyProtection="1"/>
    <xf numFmtId="0" fontId="27" fillId="0" borderId="0" xfId="25" applyFont="1"/>
    <xf numFmtId="0" fontId="26" fillId="0" borderId="1" xfId="0" applyFont="1" applyBorder="1" applyAlignment="1">
      <alignment horizontal="justify" vertical="center"/>
    </xf>
    <xf numFmtId="0" fontId="38" fillId="10" borderId="0" xfId="0" applyFont="1" applyFill="1"/>
    <xf numFmtId="0" fontId="56" fillId="0" borderId="0" xfId="0" applyFont="1"/>
    <xf numFmtId="0" fontId="57" fillId="0" borderId="0" xfId="12" applyFont="1" applyAlignment="1" applyProtection="1"/>
    <xf numFmtId="15" fontId="38" fillId="0" borderId="0" xfId="0" quotePrefix="1" applyNumberFormat="1" applyFont="1" applyAlignment="1">
      <alignment horizontal="left"/>
    </xf>
    <xf numFmtId="0" fontId="58" fillId="0" borderId="0" xfId="12" applyFont="1" applyAlignment="1" applyProtection="1"/>
    <xf numFmtId="0" fontId="39" fillId="0" borderId="0" xfId="0" applyFont="1"/>
    <xf numFmtId="0" fontId="38" fillId="0" borderId="0" xfId="0" quotePrefix="1" applyFont="1" applyAlignment="1">
      <alignment horizontal="right"/>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8" borderId="3"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37" fillId="7" borderId="10" xfId="0" applyFont="1" applyFill="1" applyBorder="1" applyAlignment="1">
      <alignment horizontal="center" vertical="center"/>
    </xf>
    <xf numFmtId="0" fontId="39" fillId="8" borderId="1"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2" fillId="9" borderId="4" xfId="0" applyFont="1" applyFill="1" applyBorder="1" applyAlignment="1">
      <alignment horizontal="center" vertical="center" wrapText="1"/>
    </xf>
    <xf numFmtId="0" fontId="41" fillId="15" borderId="8" xfId="0" applyFont="1" applyFill="1" applyBorder="1" applyAlignment="1">
      <alignment horizontal="center"/>
    </xf>
    <xf numFmtId="0" fontId="41" fillId="15" borderId="9" xfId="0" applyFont="1" applyFill="1" applyBorder="1" applyAlignment="1">
      <alignment horizontal="center"/>
    </xf>
    <xf numFmtId="0" fontId="41" fillId="15" borderId="2" xfId="0" applyFont="1" applyFill="1" applyBorder="1" applyAlignment="1">
      <alignment horizontal="center"/>
    </xf>
    <xf numFmtId="0" fontId="0" fillId="13" borderId="1" xfId="0" applyFill="1" applyBorder="1" applyAlignment="1">
      <alignment horizontal="center" wrapText="1"/>
    </xf>
    <xf numFmtId="0" fontId="0" fillId="0" borderId="1" xfId="0" applyBorder="1" applyAlignment="1">
      <alignment horizontal="left" vertical="center" wrapText="1"/>
    </xf>
    <xf numFmtId="0" fontId="10" fillId="16" borderId="8" xfId="0" applyFont="1" applyFill="1" applyBorder="1" applyAlignment="1">
      <alignment horizontal="center" vertical="center"/>
    </xf>
    <xf numFmtId="0" fontId="10" fillId="16" borderId="9" xfId="0" applyFont="1" applyFill="1" applyBorder="1" applyAlignment="1">
      <alignment horizontal="center" vertical="center"/>
    </xf>
    <xf numFmtId="0" fontId="10" fillId="16" borderId="2" xfId="0" applyFont="1" applyFill="1" applyBorder="1" applyAlignment="1">
      <alignment horizontal="center" vertical="center"/>
    </xf>
    <xf numFmtId="0" fontId="5" fillId="1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13" borderId="6" xfId="0" applyFont="1" applyFill="1" applyBorder="1" applyAlignment="1">
      <alignment horizontal="center" wrapText="1"/>
    </xf>
    <xf numFmtId="0" fontId="4" fillId="13" borderId="12" xfId="0" applyFont="1" applyFill="1" applyBorder="1" applyAlignment="1">
      <alignment horizontal="center" wrapText="1"/>
    </xf>
    <xf numFmtId="0" fontId="4" fillId="13" borderId="13" xfId="0" applyFont="1" applyFill="1" applyBorder="1" applyAlignment="1">
      <alignment horizontal="center" wrapText="1"/>
    </xf>
    <xf numFmtId="0" fontId="4" fillId="13" borderId="15" xfId="0" applyFont="1" applyFill="1" applyBorder="1" applyAlignment="1">
      <alignment horizontal="center" wrapText="1"/>
    </xf>
    <xf numFmtId="0" fontId="4" fillId="13" borderId="10" xfId="0" applyFont="1" applyFill="1" applyBorder="1" applyAlignment="1">
      <alignment horizontal="center" wrapText="1"/>
    </xf>
    <xf numFmtId="0" fontId="4" fillId="13" borderId="14" xfId="0" applyFont="1" applyFill="1" applyBorder="1" applyAlignment="1">
      <alignment horizontal="center" wrapText="1"/>
    </xf>
    <xf numFmtId="0" fontId="9" fillId="13" borderId="1" xfId="0" applyFont="1" applyFill="1" applyBorder="1" applyAlignment="1">
      <alignment horizontal="left"/>
    </xf>
    <xf numFmtId="0" fontId="0" fillId="0" borderId="1" xfId="0" applyBorder="1" applyAlignment="1">
      <alignment horizontal="left"/>
    </xf>
    <xf numFmtId="0" fontId="14" fillId="3" borderId="8" xfId="0" applyFont="1" applyFill="1" applyBorder="1" applyAlignment="1">
      <alignment horizontal="left" vertical="center"/>
    </xf>
    <xf numFmtId="0" fontId="14" fillId="3" borderId="9" xfId="0" applyFont="1" applyFill="1" applyBorder="1" applyAlignment="1">
      <alignment horizontal="left" vertical="center"/>
    </xf>
    <xf numFmtId="0" fontId="14" fillId="3" borderId="2" xfId="0" applyFont="1" applyFill="1" applyBorder="1" applyAlignment="1">
      <alignment horizontal="left" vertical="center"/>
    </xf>
    <xf numFmtId="0" fontId="16" fillId="13" borderId="8" xfId="0" applyFont="1" applyFill="1" applyBorder="1" applyAlignment="1">
      <alignment horizontal="left" vertical="center" wrapText="1"/>
    </xf>
    <xf numFmtId="0" fontId="16" fillId="13" borderId="9" xfId="0" applyFont="1" applyFill="1" applyBorder="1" applyAlignment="1">
      <alignment vertical="center" wrapText="1"/>
    </xf>
    <xf numFmtId="0" fontId="16" fillId="13" borderId="2" xfId="0" applyFont="1" applyFill="1" applyBorder="1" applyAlignment="1">
      <alignment vertical="center" wrapText="1"/>
    </xf>
    <xf numFmtId="0" fontId="16" fillId="0" borderId="8" xfId="0" applyFont="1" applyBorder="1" applyAlignment="1">
      <alignment horizontal="left" vertical="top" wrapText="1"/>
    </xf>
    <xf numFmtId="0" fontId="16" fillId="0" borderId="7" xfId="0" applyFont="1" applyBorder="1" applyAlignment="1">
      <alignment horizontal="left" vertical="top" wrapText="1"/>
    </xf>
    <xf numFmtId="0" fontId="44" fillId="0" borderId="0" xfId="0" applyFont="1" applyAlignment="1">
      <alignment horizontal="center" wrapText="1"/>
    </xf>
    <xf numFmtId="0" fontId="11" fillId="0" borderId="0" xfId="0" applyFont="1" applyAlignment="1">
      <alignment horizontal="center" wrapText="1"/>
    </xf>
    <xf numFmtId="0" fontId="18" fillId="14" borderId="10" xfId="0" applyFont="1" applyFill="1" applyBorder="1" applyAlignment="1">
      <alignment horizontal="center" wrapText="1"/>
    </xf>
    <xf numFmtId="0" fontId="11" fillId="14" borderId="10" xfId="0" applyFont="1" applyFill="1" applyBorder="1" applyAlignment="1">
      <alignment horizontal="center" wrapText="1"/>
    </xf>
    <xf numFmtId="0" fontId="44" fillId="14" borderId="0" xfId="0" applyFont="1" applyFill="1" applyAlignment="1">
      <alignment horizontal="center" wrapText="1"/>
    </xf>
    <xf numFmtId="0" fontId="11" fillId="14" borderId="0" xfId="0" applyFont="1" applyFill="1" applyAlignment="1">
      <alignment horizontal="center" wrapText="1"/>
    </xf>
    <xf numFmtId="0" fontId="18" fillId="0" borderId="9" xfId="0" applyFont="1" applyBorder="1" applyAlignment="1">
      <alignment horizontal="center" wrapText="1"/>
    </xf>
    <xf numFmtId="0" fontId="11" fillId="0" borderId="9" xfId="0" applyFont="1" applyBorder="1" applyAlignment="1">
      <alignment horizontal="center" wrapText="1"/>
    </xf>
    <xf numFmtId="0" fontId="16" fillId="0" borderId="9" xfId="0" applyFont="1" applyBorder="1" applyAlignment="1">
      <alignment horizontal="center" wrapText="1"/>
    </xf>
    <xf numFmtId="0" fontId="16" fillId="0" borderId="0" xfId="0" applyFont="1" applyAlignment="1">
      <alignment horizontal="center" wrapText="1"/>
    </xf>
    <xf numFmtId="0" fontId="18" fillId="14" borderId="9" xfId="0" applyFont="1" applyFill="1" applyBorder="1" applyAlignment="1">
      <alignment horizontal="center" wrapText="1"/>
    </xf>
    <xf numFmtId="0" fontId="11" fillId="14" borderId="9" xfId="0" applyFont="1" applyFill="1" applyBorder="1" applyAlignment="1">
      <alignment horizontal="center" wrapText="1"/>
    </xf>
    <xf numFmtId="0" fontId="11" fillId="0" borderId="8" xfId="0" applyFont="1" applyBorder="1" applyAlignment="1">
      <alignment horizontal="center"/>
    </xf>
    <xf numFmtId="0" fontId="11" fillId="0" borderId="9" xfId="0" applyFont="1" applyBorder="1" applyAlignment="1">
      <alignment horizontal="center"/>
    </xf>
    <xf numFmtId="0" fontId="11" fillId="0" borderId="2" xfId="0" applyFont="1" applyBorder="1" applyAlignment="1">
      <alignment horizontal="center"/>
    </xf>
    <xf numFmtId="0" fontId="16" fillId="0" borderId="2" xfId="0" applyFont="1" applyBorder="1" applyAlignment="1">
      <alignment horizontal="center" wrapText="1"/>
    </xf>
    <xf numFmtId="0" fontId="16" fillId="0" borderId="11" xfId="0" applyFont="1" applyBorder="1" applyAlignment="1">
      <alignment horizontal="center" wrapText="1"/>
    </xf>
    <xf numFmtId="0" fontId="18" fillId="0" borderId="10" xfId="0" applyFont="1" applyBorder="1" applyAlignment="1">
      <alignment horizontal="center" wrapText="1"/>
    </xf>
    <xf numFmtId="0" fontId="11" fillId="0" borderId="10" xfId="0" applyFont="1" applyBorder="1" applyAlignment="1">
      <alignment horizontal="center" wrapText="1"/>
    </xf>
    <xf numFmtId="0" fontId="44" fillId="0" borderId="12" xfId="0" applyFont="1" applyBorder="1" applyAlignment="1">
      <alignment horizontal="center" wrapText="1"/>
    </xf>
    <xf numFmtId="0" fontId="11" fillId="0" borderId="12" xfId="0" applyFont="1" applyBorder="1" applyAlignment="1">
      <alignment horizontal="center" wrapText="1"/>
    </xf>
    <xf numFmtId="0" fontId="44" fillId="14" borderId="12" xfId="0" applyFont="1" applyFill="1" applyBorder="1" applyAlignment="1">
      <alignment horizontal="center" wrapText="1"/>
    </xf>
    <xf numFmtId="0" fontId="11" fillId="14" borderId="12" xfId="0" applyFont="1" applyFill="1" applyBorder="1" applyAlignment="1">
      <alignment horizontal="center" wrapText="1"/>
    </xf>
    <xf numFmtId="0" fontId="9" fillId="13" borderId="1" xfId="0" applyFont="1" applyFill="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2" xfId="0" applyBorder="1" applyAlignment="1">
      <alignment horizontal="center"/>
    </xf>
    <xf numFmtId="0" fontId="3" fillId="13" borderId="8" xfId="0" applyFont="1" applyFill="1" applyBorder="1" applyAlignment="1">
      <alignment horizontal="center" wrapText="1"/>
    </xf>
    <xf numFmtId="0" fontId="3" fillId="13" borderId="9" xfId="0" applyFont="1" applyFill="1" applyBorder="1" applyAlignment="1">
      <alignment horizontal="center" wrapText="1"/>
    </xf>
    <xf numFmtId="0" fontId="3" fillId="13" borderId="2" xfId="0" applyFont="1" applyFill="1" applyBorder="1" applyAlignment="1">
      <alignment horizont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2" xfId="0" applyFont="1" applyBorder="1" applyAlignment="1">
      <alignment horizontal="center" vertical="center" wrapText="1"/>
    </xf>
    <xf numFmtId="0" fontId="5" fillId="13" borderId="8" xfId="0" applyFont="1" applyFill="1" applyBorder="1" applyAlignment="1">
      <alignment horizontal="center" vertical="center" wrapText="1"/>
    </xf>
    <xf numFmtId="0" fontId="5" fillId="13" borderId="9"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15" fillId="0" borderId="15" xfId="0" applyFont="1" applyBorder="1" applyAlignment="1">
      <alignment horizontal="left" vertical="center"/>
    </xf>
    <xf numFmtId="0" fontId="15" fillId="0" borderId="10" xfId="0" applyFont="1" applyBorder="1" applyAlignment="1">
      <alignment horizontal="left" vertical="center"/>
    </xf>
    <xf numFmtId="0" fontId="15" fillId="0" borderId="14" xfId="0" applyFont="1" applyBorder="1" applyAlignment="1">
      <alignment horizontal="left" vertical="center"/>
    </xf>
    <xf numFmtId="0" fontId="29" fillId="0" borderId="10" xfId="0" applyFont="1" applyBorder="1" applyAlignment="1">
      <alignment horizontal="left" vertical="center"/>
    </xf>
    <xf numFmtId="0" fontId="30" fillId="12" borderId="8" xfId="0" applyFont="1" applyFill="1" applyBorder="1" applyAlignment="1">
      <alignment horizontal="left" vertical="center" wrapText="1"/>
    </xf>
    <xf numFmtId="0" fontId="30" fillId="12" borderId="9" xfId="0" applyFont="1" applyFill="1" applyBorder="1" applyAlignment="1">
      <alignment horizontal="left" vertical="center" wrapText="1"/>
    </xf>
    <xf numFmtId="0" fontId="30" fillId="12" borderId="2" xfId="0" applyFont="1" applyFill="1" applyBorder="1" applyAlignment="1">
      <alignment horizontal="left" vertical="center" wrapText="1"/>
    </xf>
    <xf numFmtId="0" fontId="15" fillId="13" borderId="8" xfId="0" applyFont="1" applyFill="1" applyBorder="1" applyAlignment="1">
      <alignment vertical="center" wrapText="1"/>
    </xf>
    <xf numFmtId="0" fontId="27" fillId="0" borderId="6" xfId="0" applyFont="1" applyBorder="1" applyAlignment="1">
      <alignment horizontal="left" wrapText="1"/>
    </xf>
    <xf numFmtId="0" fontId="16" fillId="0" borderId="7" xfId="0" applyFont="1" applyBorder="1" applyAlignment="1">
      <alignment wrapText="1"/>
    </xf>
    <xf numFmtId="0" fontId="17" fillId="0" borderId="9" xfId="0" applyFont="1" applyBorder="1" applyAlignment="1">
      <alignment horizontal="center" wrapText="1"/>
    </xf>
    <xf numFmtId="0" fontId="15" fillId="0" borderId="2" xfId="0" applyFont="1" applyBorder="1" applyAlignment="1">
      <alignment horizontal="center" wrapText="1"/>
    </xf>
    <xf numFmtId="0" fontId="17" fillId="0" borderId="7" xfId="0" applyFont="1" applyBorder="1" applyAlignment="1">
      <alignment horizontal="center" vertical="center"/>
    </xf>
    <xf numFmtId="0" fontId="17" fillId="0" borderId="0" xfId="0" applyFont="1" applyAlignment="1">
      <alignment horizontal="center" vertical="center"/>
    </xf>
    <xf numFmtId="0" fontId="17" fillId="0" borderId="11" xfId="0" applyFont="1" applyBorder="1" applyAlignment="1">
      <alignment horizontal="center" vertical="center"/>
    </xf>
    <xf numFmtId="3" fontId="12" fillId="0" borderId="1" xfId="0" applyNumberFormat="1" applyFont="1" applyBorder="1" applyAlignment="1">
      <alignment horizontal="center" vertical="center" wrapText="1"/>
    </xf>
    <xf numFmtId="0" fontId="10" fillId="13" borderId="1" xfId="0" applyFont="1" applyFill="1" applyBorder="1" applyAlignment="1">
      <alignment horizontal="center" vertical="center"/>
    </xf>
    <xf numFmtId="0" fontId="10" fillId="4" borderId="7" xfId="0" applyFont="1" applyFill="1" applyBorder="1" applyAlignment="1">
      <alignment horizontal="center" vertical="center" wrapText="1"/>
    </xf>
    <xf numFmtId="0" fontId="10" fillId="4" borderId="0" xfId="0" applyFont="1" applyFill="1" applyAlignment="1">
      <alignment horizontal="center" vertical="center" wrapText="1"/>
    </xf>
    <xf numFmtId="0" fontId="39" fillId="13" borderId="8" xfId="0" applyFont="1" applyFill="1" applyBorder="1" applyAlignment="1">
      <alignment horizontal="center" vertical="center"/>
    </xf>
    <xf numFmtId="0" fontId="39" fillId="13" borderId="9" xfId="0" applyFont="1" applyFill="1" applyBorder="1" applyAlignment="1">
      <alignment horizontal="center" vertical="center"/>
    </xf>
    <xf numFmtId="0" fontId="39" fillId="13" borderId="2" xfId="0" applyFont="1" applyFill="1" applyBorder="1" applyAlignment="1">
      <alignment horizontal="center" vertical="center"/>
    </xf>
    <xf numFmtId="0" fontId="27" fillId="0" borderId="6"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0" xfId="0" applyFont="1" applyAlignment="1">
      <alignment horizontal="center" vertical="center" wrapText="1"/>
    </xf>
    <xf numFmtId="0" fontId="27" fillId="0" borderId="11"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0" fillId="0" borderId="7" xfId="0" applyFont="1" applyBorder="1" applyAlignment="1">
      <alignment horizontal="center" vertical="center" wrapText="1"/>
    </xf>
    <xf numFmtId="0" fontId="10" fillId="0" borderId="0" xfId="0" applyFont="1" applyAlignment="1">
      <alignment horizontal="center" vertical="center" wrapText="1"/>
    </xf>
    <xf numFmtId="0" fontId="12" fillId="0" borderId="7" xfId="0" applyFont="1" applyBorder="1" applyAlignment="1">
      <alignment horizontal="center" vertical="center" wrapText="1"/>
    </xf>
    <xf numFmtId="0" fontId="12" fillId="0" borderId="0" xfId="0" applyFont="1" applyAlignment="1">
      <alignment horizontal="center" vertical="center" wrapText="1"/>
    </xf>
    <xf numFmtId="0" fontId="41" fillId="13" borderId="8" xfId="0" applyFont="1" applyFill="1" applyBorder="1" applyAlignment="1">
      <alignment horizontal="center"/>
    </xf>
    <xf numFmtId="0" fontId="41" fillId="13" borderId="9" xfId="0" applyFont="1" applyFill="1" applyBorder="1" applyAlignment="1">
      <alignment horizontal="center"/>
    </xf>
    <xf numFmtId="0" fontId="41" fillId="13" borderId="2" xfId="0" applyFont="1" applyFill="1" applyBorder="1" applyAlignment="1">
      <alignment horizontal="center"/>
    </xf>
    <xf numFmtId="0" fontId="10" fillId="13" borderId="1" xfId="0" applyFont="1" applyFill="1" applyBorder="1" applyAlignment="1">
      <alignment horizontal="center"/>
    </xf>
    <xf numFmtId="0" fontId="10" fillId="4" borderId="7" xfId="0" applyFont="1" applyFill="1" applyBorder="1" applyAlignment="1">
      <alignment horizontal="center" vertical="top" wrapText="1"/>
    </xf>
    <xf numFmtId="0" fontId="10" fillId="4" borderId="0" xfId="0" applyFont="1" applyFill="1" applyAlignment="1">
      <alignment horizontal="center" vertical="top" wrapText="1"/>
    </xf>
    <xf numFmtId="0" fontId="10" fillId="4" borderId="7" xfId="0" applyFont="1" applyFill="1" applyBorder="1" applyAlignment="1">
      <alignment horizontal="center" wrapText="1"/>
    </xf>
    <xf numFmtId="0" fontId="10" fillId="4" borderId="0" xfId="0" applyFont="1" applyFill="1" applyAlignment="1">
      <alignment horizontal="center" wrapText="1"/>
    </xf>
    <xf numFmtId="0" fontId="0" fillId="13" borderId="0" xfId="0" applyFill="1" applyAlignment="1">
      <alignment horizontal="center" wrapText="1"/>
    </xf>
    <xf numFmtId="0" fontId="23" fillId="13" borderId="1" xfId="0" applyFont="1" applyFill="1" applyBorder="1" applyAlignment="1">
      <alignment horizontal="center"/>
    </xf>
    <xf numFmtId="0" fontId="26" fillId="0" borderId="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4" xfId="0" applyFont="1" applyBorder="1" applyAlignment="1">
      <alignment horizontal="center" vertical="center" wrapText="1"/>
    </xf>
    <xf numFmtId="0" fontId="6" fillId="13" borderId="3" xfId="0" applyFont="1" applyFill="1" applyBorder="1" applyAlignment="1">
      <alignment horizontal="left" vertical="center" wrapText="1"/>
    </xf>
    <xf numFmtId="0" fontId="6" fillId="13" borderId="4" xfId="0" applyFont="1" applyFill="1" applyBorder="1" applyAlignment="1">
      <alignment horizontal="left" vertical="center" wrapText="1"/>
    </xf>
    <xf numFmtId="0" fontId="39" fillId="13" borderId="1" xfId="0" applyFont="1" applyFill="1" applyBorder="1" applyAlignment="1">
      <alignment horizontal="center"/>
    </xf>
    <xf numFmtId="0" fontId="39" fillId="13" borderId="1" xfId="0" applyFont="1" applyFill="1" applyBorder="1" applyAlignment="1">
      <alignment horizontal="left"/>
    </xf>
    <xf numFmtId="0" fontId="38" fillId="0" borderId="1" xfId="0" applyFont="1" applyBorder="1" applyAlignment="1">
      <alignment horizontal="left" vertical="center" wrapText="1"/>
    </xf>
    <xf numFmtId="0" fontId="38" fillId="0" borderId="12" xfId="0" applyFont="1" applyBorder="1" applyAlignment="1">
      <alignment horizontal="left"/>
    </xf>
    <xf numFmtId="0" fontId="51" fillId="4" borderId="1" xfId="0" applyFont="1" applyFill="1" applyBorder="1" applyAlignment="1">
      <alignment horizontal="center" wrapText="1"/>
    </xf>
    <xf numFmtId="0" fontId="51" fillId="0" borderId="1" xfId="0" applyFont="1" applyBorder="1" applyAlignment="1">
      <alignment horizontal="center"/>
    </xf>
    <xf numFmtId="0" fontId="51" fillId="13" borderId="1" xfId="0" applyFont="1" applyFill="1" applyBorder="1" applyAlignment="1">
      <alignment horizontal="center"/>
    </xf>
    <xf numFmtId="0" fontId="41" fillId="0" borderId="8" xfId="0" applyFont="1" applyBorder="1" applyAlignment="1">
      <alignment horizontal="center"/>
    </xf>
    <xf numFmtId="0" fontId="41" fillId="0" borderId="9" xfId="0" applyFont="1" applyBorder="1" applyAlignment="1">
      <alignment horizontal="center"/>
    </xf>
    <xf numFmtId="0" fontId="41" fillId="0" borderId="2" xfId="0" applyFont="1" applyBorder="1" applyAlignment="1">
      <alignment horizontal="center"/>
    </xf>
    <xf numFmtId="0" fontId="51" fillId="10"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38" fillId="0" borderId="0" xfId="0" applyFont="1" applyAlignment="1">
      <alignment horizontal="left" vertical="top" wrapText="1"/>
    </xf>
    <xf numFmtId="0" fontId="23" fillId="0" borderId="16" xfId="0" applyFont="1" applyBorder="1" applyAlignment="1">
      <alignment horizontal="left" vertical="center" wrapText="1" indent="4"/>
    </xf>
    <xf numFmtId="0" fontId="23" fillId="0" borderId="16" xfId="0" applyFont="1" applyBorder="1" applyAlignment="1">
      <alignment horizontal="center" vertical="center" wrapText="1"/>
    </xf>
    <xf numFmtId="0" fontId="23" fillId="0" borderId="16" xfId="0" applyFont="1" applyBorder="1" applyAlignment="1">
      <alignment horizontal="left" vertical="center" wrapText="1"/>
    </xf>
    <xf numFmtId="0" fontId="23" fillId="0" borderId="16" xfId="0" applyFont="1" applyBorder="1" applyAlignment="1">
      <alignment horizontal="left" vertical="center" wrapText="1" indent="3"/>
    </xf>
    <xf numFmtId="0" fontId="23" fillId="0" borderId="16" xfId="0" applyFont="1" applyBorder="1" applyAlignment="1">
      <alignment horizontal="left" vertical="center" wrapText="1" indent="1"/>
    </xf>
  </cellXfs>
  <cellStyles count="155">
    <cellStyle name="Comma" xfId="1" builtinId="3"/>
    <cellStyle name="Comma 2" xfId="154" xr:uid="{625910CB-C362-4DB4-B1F9-79E0D9F51372}"/>
    <cellStyle name="Hyperlink" xfId="12" builtinId="8"/>
    <cellStyle name="Normal" xfId="0" builtinId="0"/>
    <cellStyle name="Normal 2" xfId="26" xr:uid="{E96EFD8B-2115-4DFA-9040-E166971FA7F2}"/>
    <cellStyle name="Normal 3" xfId="27" xr:uid="{483AF315-C139-4146-9C6A-605775EBE2FD}"/>
    <cellStyle name="Normal 4" xfId="28" xr:uid="{21AE7A66-9668-4772-B02C-FF01EF5C990F}"/>
    <cellStyle name="Normal 5" xfId="25" xr:uid="{47356970-65E5-4124-813B-DFFABC9B19B9}"/>
    <cellStyle name="style1558984310543" xfId="41" xr:uid="{9DDD6FCE-F163-4D9C-AE82-4DF2D43A7DC8}"/>
    <cellStyle name="style1558984310590" xfId="42" xr:uid="{6EC63400-6C78-4440-8B1E-C483A689CEAD}"/>
    <cellStyle name="style1558984310643" xfId="43" xr:uid="{05199C68-FB4D-49AE-80C9-F7CBA3A5C063}"/>
    <cellStyle name="style1558984310706" xfId="44" xr:uid="{27FE4C64-F5A6-4A53-B02B-C4F913787074}"/>
    <cellStyle name="style1558984310743" xfId="45" xr:uid="{E9383FB1-786C-4A67-9C41-24E245FE97F3}"/>
    <cellStyle name="style1558984310822" xfId="46" xr:uid="{D65A2726-1EE2-4C41-86F0-ACE23C57361A}"/>
    <cellStyle name="style1558984310875" xfId="47" xr:uid="{A504AD62-BD65-433D-B1F9-4D7E72DD5B0A}"/>
    <cellStyle name="style1558984310922" xfId="48" xr:uid="{03F331AE-394D-4FA4-857E-C2A8F7D74F75}"/>
    <cellStyle name="style1558984314506" xfId="29" xr:uid="{9E835DB9-4BF5-47BB-81F5-79FAA401CDE7}"/>
    <cellStyle name="style1558984314569" xfId="30" xr:uid="{840D717D-43E0-493E-B79E-AAF6E2A34D39}"/>
    <cellStyle name="style1558984314622" xfId="31" xr:uid="{FA4545F5-D728-4473-BEDA-9002A850EDCD}"/>
    <cellStyle name="style1558984314669" xfId="32" xr:uid="{5522587A-D2C3-45C8-A616-CF53474434AD}"/>
    <cellStyle name="style1558984314722" xfId="33" xr:uid="{2B95889C-7D38-4613-9CDB-12DE156A3541}"/>
    <cellStyle name="style1558984314769" xfId="34" xr:uid="{4AA44406-A1F0-4CFE-88A4-9CBF35D075E4}"/>
    <cellStyle name="style1558984314838" xfId="35" xr:uid="{CFFAC4D3-7F05-4293-9AB5-F7A0FFBDE605}"/>
    <cellStyle name="style1558984314885" xfId="36" xr:uid="{50BDC005-F4A6-46C3-A8A2-8F4DD3193345}"/>
    <cellStyle name="style1558984314954" xfId="37" xr:uid="{99967548-E957-4710-B416-525B94027FB0}"/>
    <cellStyle name="style1558984315008" xfId="38" xr:uid="{C6C274D2-4718-4BD4-BD05-C003794BB091}"/>
    <cellStyle name="style1558984315054" xfId="39" xr:uid="{072F8F87-875B-4E29-BBA6-3E4073AE51AE}"/>
    <cellStyle name="style1558984315108" xfId="40" xr:uid="{614256BD-1A7D-4995-9EDF-7910EFA86E04}"/>
    <cellStyle name="style1558984369283" xfId="49" xr:uid="{A6B45268-4050-41C8-97AE-2A81F13020AB}"/>
    <cellStyle name="style1558984369321" xfId="50" xr:uid="{F5DC9ADC-C7B0-4F96-85B6-E2941C132F0A}"/>
    <cellStyle name="style1558984369367" xfId="51" xr:uid="{B6F53C7D-3FDB-4815-97FB-73105B29C68F}"/>
    <cellStyle name="style1558984369421" xfId="52" xr:uid="{CBBB0F3B-77DB-4D74-80D0-451B7238239D}"/>
    <cellStyle name="style1558984369468" xfId="53" xr:uid="{33C4EA6A-16CF-4A59-BE0D-0CE76F1CBF3C}"/>
    <cellStyle name="style1558984369505" xfId="54" xr:uid="{50B6C5A9-F510-4139-A6F7-A1E5EA7A0D73}"/>
    <cellStyle name="style1558984369568" xfId="55" xr:uid="{76FFC168-B0C9-4AC4-87DA-707BFE2759AD}"/>
    <cellStyle name="style1558984369606" xfId="56" xr:uid="{174630DD-C8B4-4E06-B722-EEBC183705C8}"/>
    <cellStyle name="style1558984369653" xfId="57" xr:uid="{7CB0E6EB-BD37-410E-94F2-76C6B41FA6A2}"/>
    <cellStyle name="style1558984531976" xfId="78" xr:uid="{5B4F6EE3-16F8-4072-B14D-E9573B34C6D9}"/>
    <cellStyle name="style1558984532029" xfId="79" xr:uid="{4105E75A-488B-4B80-A138-C18F4DE75F6C}"/>
    <cellStyle name="style1558984532091" xfId="80" xr:uid="{6FE6422C-05B4-4BBF-AB9F-3D1293B8CBA9}"/>
    <cellStyle name="style1558984532145" xfId="81" xr:uid="{CC032C95-3945-4001-A3DC-308F723708F4}"/>
    <cellStyle name="style1558984532198" xfId="82" xr:uid="{3B71EF14-65A9-4192-9258-847E0B26F46F}"/>
    <cellStyle name="style1558984532261" xfId="83" xr:uid="{77845A4E-AFA1-4248-B996-FD02F28888D2}"/>
    <cellStyle name="style1558984532414" xfId="84" xr:uid="{6D7DA771-55AA-403A-8FAD-A170613B0E47}"/>
    <cellStyle name="style1558984532461" xfId="85" xr:uid="{E7A3AEE0-8651-414F-A4AA-D10A1B95124E}"/>
    <cellStyle name="style1558984532515" xfId="86" xr:uid="{DE88485D-FD4E-40D1-9960-880C48C9A863}"/>
    <cellStyle name="style1558984532546" xfId="87" xr:uid="{693B8DA9-6E59-4E43-806C-B4B47F155337}"/>
    <cellStyle name="style1558984532615" xfId="88" xr:uid="{B74CC044-8E95-4B0F-BAF0-7F57353701EA}"/>
    <cellStyle name="style1558984533263" xfId="89" xr:uid="{754FE371-6DFB-42CA-972E-8E06F2382AD0}"/>
    <cellStyle name="style1558984533564" xfId="90" xr:uid="{ED9F8901-B0B0-4A91-B7DF-F35F860DC8AC}"/>
    <cellStyle name="style1558984563128" xfId="91" xr:uid="{931EE3E8-65AB-4752-B741-FB6CEFC43CFE}"/>
    <cellStyle name="style1558984563181" xfId="92" xr:uid="{4A0F4EB6-325C-4527-979C-0FFA54732C48}"/>
    <cellStyle name="style1558984563233" xfId="93" xr:uid="{BAF4E50E-9242-4C08-881A-26DE47BC103F}"/>
    <cellStyle name="style1558984563300" xfId="94" xr:uid="{2FC97B4C-3983-40DD-AE99-5B3B62FF7AB3}"/>
    <cellStyle name="style1558984563347" xfId="95" xr:uid="{A1458771-7201-44BA-B425-145021694EE3}"/>
    <cellStyle name="style1558984563397" xfId="96" xr:uid="{1FEAC3DB-A598-4F07-AA71-A4DB1DBBB2FA}"/>
    <cellStyle name="style1558984563444" xfId="97" xr:uid="{1B2AE3B9-C0FF-49B4-9E80-7745C6C14228}"/>
    <cellStyle name="style1558984563506" xfId="98" xr:uid="{89F1C94F-1E85-4F25-9F30-FFD5D47DCE51}"/>
    <cellStyle name="style1558984563561" xfId="99" xr:uid="{8603DD2C-DF1F-4718-B617-515BC8F99C20}"/>
    <cellStyle name="style1558984563609" xfId="100" xr:uid="{1F6C2939-ABD9-4144-A774-E15864BA9B15}"/>
    <cellStyle name="style1558984568458" xfId="101" xr:uid="{A28F15BE-89DA-4D3D-9015-5A8C57CC2642}"/>
    <cellStyle name="style1558984568516" xfId="102" xr:uid="{208F3429-584E-4EEF-898C-C34020107D9B}"/>
    <cellStyle name="style1558984568572" xfId="103" xr:uid="{14DB7141-8879-4184-93DD-97067059C417}"/>
    <cellStyle name="style1558984568627" xfId="104" xr:uid="{3F90C41B-5D7A-4E59-BEED-153AC5CFCA7E}"/>
    <cellStyle name="style1558984568676" xfId="105" xr:uid="{F08F21E4-D45C-41FF-9ACF-86B1FF469EBF}"/>
    <cellStyle name="style1558984568735" xfId="106" xr:uid="{B0EB611B-93A1-4005-99CA-68913EA1BCB4}"/>
    <cellStyle name="style1558984568790" xfId="107" xr:uid="{9B4FDAF2-8FD5-4239-BFB9-9FD71AB3946D}"/>
    <cellStyle name="style1558984568833" xfId="108" xr:uid="{1A421123-C152-4533-B29C-DB55528A8A7B}"/>
    <cellStyle name="style1558984568882" xfId="109" xr:uid="{0BBB19F1-BAD9-4322-855D-E6EB564E7350}"/>
    <cellStyle name="style1558984568944" xfId="110" xr:uid="{D3207C05-4045-4C8A-B5F2-8260C3A2E00B}"/>
    <cellStyle name="style1558984583247" xfId="13" xr:uid="{00000000-0005-0000-0000-000003000000}"/>
    <cellStyle name="style1558984583290" xfId="14" xr:uid="{00000000-0005-0000-0000-000004000000}"/>
    <cellStyle name="style1558984583352" xfId="15" xr:uid="{00000000-0005-0000-0000-000005000000}"/>
    <cellStyle name="style1558984583405" xfId="16" xr:uid="{00000000-0005-0000-0000-000006000000}"/>
    <cellStyle name="style1558984583452" xfId="17" xr:uid="{00000000-0005-0000-0000-000007000000}"/>
    <cellStyle name="style1558984583505" xfId="18" xr:uid="{00000000-0005-0000-0000-000008000000}"/>
    <cellStyle name="style1558984583569" xfId="19" xr:uid="{00000000-0005-0000-0000-000009000000}"/>
    <cellStyle name="style1558984583625" xfId="20" xr:uid="{00000000-0005-0000-0000-00000A000000}"/>
    <cellStyle name="style1558984583708" xfId="21" xr:uid="{00000000-0005-0000-0000-00000B000000}"/>
    <cellStyle name="style1558984583761" xfId="22" xr:uid="{00000000-0005-0000-0000-00000C000000}"/>
    <cellStyle name="style1558984583817" xfId="23" xr:uid="{00000000-0005-0000-0000-00000D000000}"/>
    <cellStyle name="style1558984583868" xfId="24" xr:uid="{00000000-0005-0000-0000-00000E000000}"/>
    <cellStyle name="style1558984597390" xfId="111" xr:uid="{A2F06688-4B55-488F-82EA-171AC767610E}"/>
    <cellStyle name="style1558984597453" xfId="112" xr:uid="{CCC1C408-70E2-4DD9-B212-32B54FA02A81}"/>
    <cellStyle name="style1558984597490" xfId="113" xr:uid="{27E16EBC-FE98-4108-9950-145324ABD165}"/>
    <cellStyle name="style1558984597553" xfId="114" xr:uid="{7782C5EF-F485-41C9-93D6-657B03DBDDD1}"/>
    <cellStyle name="style1558984597606" xfId="115" xr:uid="{F050E911-99B2-4A49-88E2-47B01E58FB62}"/>
    <cellStyle name="style1558984597660" xfId="116" xr:uid="{40DE6358-1A15-462A-97E6-BE4EB6BB6AD3}"/>
    <cellStyle name="style1558984597707" xfId="117" xr:uid="{98942CD8-A6F6-49EC-B0D2-A561C516B0BC}"/>
    <cellStyle name="style1558984597760" xfId="118" xr:uid="{EFD585E5-F09A-4230-9D16-F6D02ACC2740}"/>
    <cellStyle name="style1558984712019" xfId="58" xr:uid="{9FAC94FB-D7A0-4668-A101-372281E3E669}"/>
    <cellStyle name="style1558984712066" xfId="59" xr:uid="{9407DE26-2A25-49E7-AD7D-282604E8AF02}"/>
    <cellStyle name="style1558984712119" xfId="60" xr:uid="{4F70CB90-1A66-4D98-82E7-E764D923301E}"/>
    <cellStyle name="style1558984712182" xfId="61" xr:uid="{1E6693B7-2301-4A6E-97FA-20159EDFAD81}"/>
    <cellStyle name="style1558984712220" xfId="62" xr:uid="{1B2B3617-D437-4392-B4A1-888D4942CA86}"/>
    <cellStyle name="style1558984712282" xfId="63" xr:uid="{33BEBDCD-314C-4161-89C8-D641246CECC8}"/>
    <cellStyle name="style1558984712336" xfId="64" xr:uid="{2653AAF2-0257-43E7-A99C-6671EA887259}"/>
    <cellStyle name="style1558984712382" xfId="65" xr:uid="{B173974E-B53D-42F1-AEA7-180BF3E54C20}"/>
    <cellStyle name="style1558984712436" xfId="66" xr:uid="{E4372539-EAB2-4938-80E5-1561DEC4CC7D}"/>
    <cellStyle name="style1558984712483" xfId="67" xr:uid="{72669B72-FD1A-4A59-82F3-85803F44AB47}"/>
    <cellStyle name="style1558984716633" xfId="68" xr:uid="{0EBF1F92-3B3C-4B0F-9C51-0D04506CC138}"/>
    <cellStyle name="style1558984716686" xfId="69" xr:uid="{3A33859E-5332-48E2-B2AC-4796903A76CB}"/>
    <cellStyle name="style1558984716733" xfId="70" xr:uid="{34D6C2B1-79C0-498C-AAE4-5FDA7A8C2BCA}"/>
    <cellStyle name="style1558984716787" xfId="71" xr:uid="{3A66818E-BE19-4908-9D44-A778E45DAFEA}"/>
    <cellStyle name="style1558984716834" xfId="72" xr:uid="{9FC06434-1C96-4631-A973-578BCCAF6542}"/>
    <cellStyle name="style1558984716887" xfId="73" xr:uid="{7178F676-42E1-4891-B924-909D29C58549}"/>
    <cellStyle name="style1558984716949" xfId="74" xr:uid="{CA52A61D-6DFC-4B95-884F-66F29CBF3815}"/>
    <cellStyle name="style1558984717003" xfId="75" xr:uid="{1CB52DC1-B6C7-4F4E-B12C-73FBC3479258}"/>
    <cellStyle name="style1558984717050" xfId="76" xr:uid="{76FF1211-4F94-4598-81AE-56D5FFC589D1}"/>
    <cellStyle name="style1558984717103" xfId="77" xr:uid="{EC26959E-C014-4BA8-BEC4-4547C4D769AF}"/>
    <cellStyle name="style1558984721985" xfId="119" xr:uid="{D8F3BC07-47B0-48D8-A9F8-75333EC863EF}"/>
    <cellStyle name="style1558984722047" xfId="120" xr:uid="{8C8AE58A-D1A1-46F8-8850-0301BB507D66}"/>
    <cellStyle name="style1558984722100" xfId="121" xr:uid="{7B40D3B3-48B4-4EFC-B5EC-32AAE127340E}"/>
    <cellStyle name="style1558984722154" xfId="125" xr:uid="{576D6F7C-ABF1-4232-A412-5D4B929934F2}"/>
    <cellStyle name="style1558984722216" xfId="126" xr:uid="{AA540E33-294F-44E4-8F61-9EADD9849853}"/>
    <cellStyle name="style1558984722285" xfId="127" xr:uid="{C9C150D5-EA63-462B-B3CD-F63AAFF9BADA}"/>
    <cellStyle name="style1558984722354" xfId="131" xr:uid="{4D180898-6D6C-44D4-82D1-407AFAE48FDB}"/>
    <cellStyle name="style1558984722401" xfId="132" xr:uid="{66ED9985-285F-49AD-A4D4-376475E40D2E}"/>
    <cellStyle name="style1558984722432" xfId="133" xr:uid="{E1CC9DB3-3CF5-4BBB-8FBB-07694B81BC18}"/>
    <cellStyle name="style1558984887462" xfId="2" xr:uid="{00000000-0005-0000-0000-00000F000000}"/>
    <cellStyle name="style1558984887516" xfId="3" xr:uid="{00000000-0005-0000-0000-000010000000}"/>
    <cellStyle name="style1558984887563" xfId="4" xr:uid="{00000000-0005-0000-0000-000011000000}"/>
    <cellStyle name="style1558984887601" xfId="5" xr:uid="{00000000-0005-0000-0000-000012000000}"/>
    <cellStyle name="style1558984887663" xfId="6" xr:uid="{00000000-0005-0000-0000-000013000000}"/>
    <cellStyle name="style1558984887716" xfId="7" xr:uid="{00000000-0005-0000-0000-000014000000}"/>
    <cellStyle name="style1558984887763" xfId="8" xr:uid="{00000000-0005-0000-0000-000015000000}"/>
    <cellStyle name="style1558984887817" xfId="9" xr:uid="{00000000-0005-0000-0000-000016000000}"/>
    <cellStyle name="style1558984887864" xfId="10" xr:uid="{00000000-0005-0000-0000-000017000000}"/>
    <cellStyle name="style1558984887917" xfId="11" xr:uid="{00000000-0005-0000-0000-000018000000}"/>
    <cellStyle name="style1559142577891" xfId="137" xr:uid="{DDD22BC7-9AEF-47A7-8F6C-95262D079772}"/>
    <cellStyle name="style1559142577960" xfId="138" xr:uid="{C65D35B7-CE37-4C50-BE5D-8A9EC8E334A5}"/>
    <cellStyle name="style1559142578007" xfId="139" xr:uid="{70E9FC8F-E04D-40F7-9C3C-20691A6EFDD1}"/>
    <cellStyle name="style1559142578076" xfId="134" xr:uid="{C72A5026-1C02-4AB6-8BB8-D516AC04CD2C}"/>
    <cellStyle name="style1559142578107" xfId="135" xr:uid="{5AA2AF49-2497-4F9A-B1A7-59060104A023}"/>
    <cellStyle name="style1559142578160" xfId="136" xr:uid="{02DF828D-6BD3-4B89-B502-D8826C9D4BA9}"/>
    <cellStyle name="style1559142578223" xfId="140" xr:uid="{AE3FD2A6-6EFC-4F5D-A1CC-6238E8831038}"/>
    <cellStyle name="style1559142578276" xfId="141" xr:uid="{B36D1EE7-BEC7-49F1-9B8D-1E0CDBAB3E92}"/>
    <cellStyle name="style1559142578323" xfId="142" xr:uid="{AB30614E-8160-4228-A040-0E759933CD2D}"/>
    <cellStyle name="style1559142582443" xfId="122" xr:uid="{0033AB06-840A-49C1-A395-A41CAFD031A5}"/>
    <cellStyle name="style1559142582490" xfId="123" xr:uid="{931B9992-9AF9-4793-ABEA-4F14EEE716CF}"/>
    <cellStyle name="style1559142582528" xfId="124" xr:uid="{DF6F4A2B-4AD6-45DF-A671-9826269DB408}"/>
    <cellStyle name="style1559142582575" xfId="128" xr:uid="{27699D2D-EA98-4FEB-B31E-C9D57F1614AC}"/>
    <cellStyle name="style1559142582628" xfId="129" xr:uid="{9D705BCF-F2B3-4EE8-94DC-EFBCF0D7F261}"/>
    <cellStyle name="style1559142582675" xfId="130" xr:uid="{C1F6DDD9-39CF-46DB-9D47-C214806B516A}"/>
    <cellStyle name="style1559142582760" xfId="143" xr:uid="{566E20EF-939A-489B-A44B-B87EB7A5AC07}"/>
    <cellStyle name="style1559142582807" xfId="144" xr:uid="{5830A59B-C975-4D70-9E83-91818A99DF6E}"/>
    <cellStyle name="style1559142582860" xfId="145" xr:uid="{6B439CCA-DCEA-4E56-A798-3F2BC75BCF97}"/>
    <cellStyle name="style1559142586268" xfId="146" xr:uid="{A0BAE6E1-C0DF-4479-AC63-AEA941C6E48F}"/>
    <cellStyle name="style1559142586315" xfId="147" xr:uid="{7361CDE0-A097-46F5-8A7A-172F3A221869}"/>
    <cellStyle name="style1559142586369" xfId="148" xr:uid="{09CDDFC2-25A5-4A84-9658-A6D2A538591F}"/>
    <cellStyle name="style1559142586416" xfId="149" xr:uid="{9E69CEB5-BFE5-4447-94EF-38B863DB87BC}"/>
    <cellStyle name="style1559142586469" xfId="150" xr:uid="{65C8B3E1-A876-4F2B-8834-4A61E22D285F}"/>
    <cellStyle name="style1559142586516" xfId="151" xr:uid="{A7654E95-1641-4A2A-A268-B2B82C1CB8FF}"/>
    <cellStyle name="style1559142586569" xfId="152" xr:uid="{85BC70DD-DDFB-4B4E-B43E-F15E6964EFDF}"/>
    <cellStyle name="style1559142586616" xfId="153" xr:uid="{E5328E4E-5CAB-4BF1-A08E-5DC50A52ECBE}"/>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11</xdr:col>
      <xdr:colOff>571500</xdr:colOff>
      <xdr:row>10</xdr:row>
      <xdr:rowOff>161925</xdr:rowOff>
    </xdr:from>
    <xdr:to>
      <xdr:col>22</xdr:col>
      <xdr:colOff>419100</xdr:colOff>
      <xdr:row>16</xdr:row>
      <xdr:rowOff>9525</xdr:rowOff>
    </xdr:to>
    <xdr:pic>
      <xdr:nvPicPr>
        <xdr:cNvPr id="2049" name="Picture 1">
          <a:extLst>
            <a:ext uri="{FF2B5EF4-FFF2-40B4-BE49-F238E27FC236}">
              <a16:creationId xmlns:a16="http://schemas.microsoft.com/office/drawing/2014/main" id="{00000000-0008-0000-0300-0000010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229725" y="2247900"/>
          <a:ext cx="6553200" cy="1381125"/>
        </a:xfrm>
        <a:prstGeom prst="rect">
          <a:avLst/>
        </a:prstGeom>
        <a:noFill/>
        <a:ln w="1">
          <a:noFill/>
          <a:miter lim="800000"/>
          <a:headEnd/>
          <a:tailEnd type="none" w="med" len="med"/>
        </a:ln>
        <a:effectLst/>
      </xdr:spPr>
    </xdr:pic>
    <xdr:clientData/>
  </xdr:twoCellAnchor>
  <xdr:twoCellAnchor editAs="oneCell">
    <xdr:from>
      <xdr:col>12</xdr:col>
      <xdr:colOff>0</xdr:colOff>
      <xdr:row>19</xdr:row>
      <xdr:rowOff>0</xdr:rowOff>
    </xdr:from>
    <xdr:to>
      <xdr:col>22</xdr:col>
      <xdr:colOff>530098</xdr:colOff>
      <xdr:row>25</xdr:row>
      <xdr:rowOff>65800</xdr:rowOff>
    </xdr:to>
    <xdr:pic>
      <xdr:nvPicPr>
        <xdr:cNvPr id="2" name="Picture 1">
          <a:extLst>
            <a:ext uri="{FF2B5EF4-FFF2-40B4-BE49-F238E27FC236}">
              <a16:creationId xmlns:a16="http://schemas.microsoft.com/office/drawing/2014/main" id="{B9033E45-172A-D56F-87E3-9630E4C71AC1}"/>
            </a:ext>
          </a:extLst>
        </xdr:cNvPr>
        <xdr:cNvPicPr>
          <a:picLocks noChangeAspect="1"/>
        </xdr:cNvPicPr>
      </xdr:nvPicPr>
      <xdr:blipFill>
        <a:blip xmlns:r="http://schemas.openxmlformats.org/officeDocument/2006/relationships" r:embed="rId2"/>
        <a:stretch>
          <a:fillRect/>
        </a:stretch>
      </xdr:blipFill>
      <xdr:spPr>
        <a:xfrm>
          <a:off x="9323917" y="4191000"/>
          <a:ext cx="6668431" cy="13146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9525</xdr:colOff>
      <xdr:row>12</xdr:row>
      <xdr:rowOff>180975</xdr:rowOff>
    </xdr:from>
    <xdr:to>
      <xdr:col>5</xdr:col>
      <xdr:colOff>4314825</xdr:colOff>
      <xdr:row>35</xdr:row>
      <xdr:rowOff>0</xdr:rowOff>
    </xdr:to>
    <xdr:pic>
      <xdr:nvPicPr>
        <xdr:cNvPr id="2" name="Picture 1">
          <a:extLst>
            <a:ext uri="{FF2B5EF4-FFF2-40B4-BE49-F238E27FC236}">
              <a16:creationId xmlns:a16="http://schemas.microsoft.com/office/drawing/2014/main" id="{1AE89C43-BF80-F565-78A3-31CF97E086F3}"/>
            </a:ext>
          </a:extLst>
        </xdr:cNvPr>
        <xdr:cNvPicPr>
          <a:picLocks noChangeAspect="1"/>
        </xdr:cNvPicPr>
      </xdr:nvPicPr>
      <xdr:blipFill>
        <a:blip xmlns:r="http://schemas.openxmlformats.org/officeDocument/2006/relationships" r:embed="rId1"/>
        <a:stretch>
          <a:fillRect/>
        </a:stretch>
      </xdr:blipFill>
      <xdr:spPr>
        <a:xfrm>
          <a:off x="3057525" y="3086100"/>
          <a:ext cx="4305300" cy="4200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sit\Dropbox%20(Personal)\UN%20SDG%20assignments%202022\4.docMINLVV_SDG%202\Draft_Global%20Indicator%20Framework_datarepositoryreview_Suriname__3juli%202022_versie%203x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book"/>
      <sheetName val="SDG by Tier class"/>
      <sheetName val="CCsdg"/>
      <sheetName val="Mapping survyes"/>
      <sheetName val="UN-EnvSDGs"/>
      <sheetName val="OP 201721"/>
      <sheetName val="MOP202226"/>
      <sheetName val="MSDCF"/>
      <sheetName val="CHP 2020_2022"/>
      <sheetName val="A.RES.71.313 Annex"/>
      <sheetName val="GOAL 1"/>
      <sheetName val="GOAL4"/>
      <sheetName val="GOAL 2"/>
      <sheetName val="GOAL3"/>
      <sheetName val="GOAL5"/>
      <sheetName val="GOAL6"/>
      <sheetName val="GOAL7"/>
      <sheetName val="GOAL8"/>
      <sheetName val="GOAL9"/>
      <sheetName val="GOAL10"/>
      <sheetName val="GOAL11"/>
      <sheetName val="GOAL12"/>
      <sheetName val="GOAL13"/>
      <sheetName val="GOAL14"/>
      <sheetName val="GOAL16"/>
      <sheetName val="GOAL17"/>
      <sheetName val="GOAL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
          <cell r="D3" t="str">
            <v>UNSD Indicator Codes†</v>
          </cell>
        </row>
        <row r="19">
          <cell r="B19" t="str">
            <v>2.1 By 2030, end hunger and ensure access by all people, in particular the poor and people in vulnerable situations, including infants, to safe, nutritious and sufficient food all year round</v>
          </cell>
          <cell r="C19" t="str">
            <v>2.1.1 Prevalence of undernourishment</v>
          </cell>
          <cell r="D19" t="str">
            <v>C020101</v>
          </cell>
        </row>
        <row r="20">
          <cell r="C20" t="str">
            <v>2.1.2 Prevalence of moderate or severe food insecurity in the population, based on the Food Insecurity Experience Scale (FIES)</v>
          </cell>
          <cell r="D20" t="str">
            <v>C020102</v>
          </cell>
        </row>
        <row r="21">
          <cell r="B21" t="str">
            <v>2.2 By 2030, end all forms of malnutrition, including achieving, by 2025, the internationally agreed targets on stunting and wasting in children under 5 years of age, and address the nutritional needs of adolescent girls, pregnant and lactating women and older persons</v>
          </cell>
          <cell r="C21" t="str">
            <v>2.2.1 Prevalence of stunting (height for age &lt;-2 standard deviation from the median of the World Health Organization (WHO) Child Growth Standards) among children under 5 years of age</v>
          </cell>
          <cell r="D21" t="str">
            <v>C020201</v>
          </cell>
        </row>
        <row r="22">
          <cell r="C22" t="str">
            <v>2.2.2 Prevalence of malnutrition (weight for height &gt;+2 or &lt;-2 standard deviation from the median of the WHO Child Growth Standards) among children under 5 years of age, by type (wasting and overweight)</v>
          </cell>
          <cell r="D22" t="str">
            <v>C020202</v>
          </cell>
        </row>
        <row r="23">
          <cell r="C23" t="str">
            <v>2.2.3 Prevalence of anaemia in women aged 15 to 49 years, by pregnancy status (percentage)</v>
          </cell>
          <cell r="D23" t="str">
            <v>C020203</v>
          </cell>
        </row>
        <row r="24">
          <cell r="B24" t="str">
            <v>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v>
          </cell>
          <cell r="C24" t="str">
            <v>2.3.1 Volume of production per labour unit by classes of farming/pastoral/forestry enterprise size</v>
          </cell>
          <cell r="D24" t="str">
            <v>C020301</v>
          </cell>
        </row>
        <row r="25">
          <cell r="C25" t="str">
            <v>2.3.2 Average income of small-scale food producers, by sex and indigenous status</v>
          </cell>
          <cell r="D25" t="str">
            <v>C020302</v>
          </cell>
        </row>
        <row r="26">
          <cell r="B26" t="str">
            <v>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v>
          </cell>
          <cell r="C26" t="str">
            <v>2.4.1 Proportion of agricultural area under productive and sustainable agriculture</v>
          </cell>
          <cell r="D26" t="str">
            <v>C020401</v>
          </cell>
        </row>
        <row r="27">
          <cell r="B27" t="str">
            <v>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v>
          </cell>
          <cell r="C27" t="str">
            <v>2.5.1 Number of (a) plant and (b) animal genetic resources for food and agriculture secured in either medium- or long-term conservation facilities</v>
          </cell>
          <cell r="D27" t="str">
            <v>C020501</v>
          </cell>
        </row>
        <row r="28">
          <cell r="D28" t="str">
            <v>C020503</v>
          </cell>
        </row>
        <row r="29">
          <cell r="B29" t="str">
            <v>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v>
          </cell>
          <cell r="C29" t="str">
            <v>2.a.1 The agriculture orientation index for government expenditures</v>
          </cell>
          <cell r="D29" t="str">
            <v>C020a01</v>
          </cell>
        </row>
        <row r="30">
          <cell r="D30" t="str">
            <v>C020a02</v>
          </cell>
        </row>
        <row r="31">
          <cell r="B31" t="str">
            <v>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v>
          </cell>
          <cell r="C31" t="str">
            <v>2.b.1 Agricultural export subsidies</v>
          </cell>
          <cell r="D31" t="str">
            <v>C020b02</v>
          </cell>
        </row>
        <row r="32">
          <cell r="B32" t="str">
            <v>2.c Adopt measures to ensure the proper functioning of food commodity markets and their derivatives and facilitate timely access to market information, including on food reserves, in order to help limit extreme food price volatility</v>
          </cell>
          <cell r="C32" t="str">
            <v>2.c.1 Indicator of food price anomalies</v>
          </cell>
          <cell r="D32" t="str">
            <v>C020c01</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istics-suriname.org/wp-content/uploads/2024/12/Elfde-Milieustatistieken-pub-dec-2024.pdf" TargetMode="External"/><Relationship Id="rId7" Type="http://schemas.openxmlformats.org/officeDocument/2006/relationships/hyperlink" Target="https://statistics-suriname.org/consumenten-prijs-indexcijfers-en-inflatie/" TargetMode="External"/><Relationship Id="rId2" Type="http://schemas.openxmlformats.org/officeDocument/2006/relationships/hyperlink" Target="https://statistics-suriname.org/wp-content/uploads/2019/08/Suriname-MICS-6-Survey-Findings-Report.pdf" TargetMode="External"/><Relationship Id="rId1" Type="http://schemas.openxmlformats.org/officeDocument/2006/relationships/hyperlink" Target="https://statistics-suriname.org/wp-content/uploads/2019/08/Suriname-MICS-6-Survey-Findings-Report.pdf" TargetMode="External"/><Relationship Id="rId6" Type="http://schemas.openxmlformats.org/officeDocument/2006/relationships/hyperlink" Target="https://www.wto.org/english/tratop_e/tpr_e/s391_e.pdf" TargetMode="External"/><Relationship Id="rId5" Type="http://schemas.openxmlformats.org/officeDocument/2006/relationships/hyperlink" Target="https://openknowledge.fao.org/server/api/core/bitstreams/f9a98604-8263-4155-bfb6-80293b347b18/content" TargetMode="External"/><Relationship Id="rId4" Type="http://schemas.openxmlformats.org/officeDocument/2006/relationships/hyperlink" Target="https://statistics-suriname.org/wp-content/uploads/2024/12/Elfde-Milieustatistieken-pub-dec-2024.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openknowledge.fao.org/server/api/core/bitstreams/f9a98604-8263-4155-bfb6-80293b347b18/content"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tatistics-suriname.org/wp-content/uploads/2024/09/NRsheet-2024-baseyear-2015-comb.pdf" TargetMode="External"/><Relationship Id="rId1" Type="http://schemas.openxmlformats.org/officeDocument/2006/relationships/hyperlink" Target="https://statistics-suriname.org/financiele-notas-suriname/"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sdmo.org/index.php/leenovereenkomsten"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facebook.com/share/p/15cWPDK64G/" TargetMode="External"/><Relationship Id="rId1" Type="http://schemas.openxmlformats.org/officeDocument/2006/relationships/hyperlink" Target="https://www.wto.org/english/tratop_e/tpr_e/s391_e.pdf"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tatistics-suriname.org/consumenten-prijs-indexcijfers-en-inflatie/" TargetMode="External"/><Relationship Id="rId1" Type="http://schemas.openxmlformats.org/officeDocument/2006/relationships/hyperlink" Target="https://statistics-suriname.org/consumenten-prijs-indexcijfers-en-inflatie/"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8" Type="http://schemas.openxmlformats.org/officeDocument/2006/relationships/hyperlink" Target="https://statistics-suriname.org/wp-content/uploads/2024/12/Elfde-Milieustatistieken-pub-dec-2024.pdf" TargetMode="External"/><Relationship Id="rId3" Type="http://schemas.openxmlformats.org/officeDocument/2006/relationships/hyperlink" Target="https://statistics-suriname.org/wp-content/uploads/2024/12/Elfde-Milieustatistieken-pub-dec-2024.pdf" TargetMode="External"/><Relationship Id="rId7" Type="http://schemas.openxmlformats.org/officeDocument/2006/relationships/hyperlink" Target="https://statistics-suriname.org/wp-content/uploads/2024/12/Elfde-Milieustatistieken-pub-dec-2024.pdf" TargetMode="External"/><Relationship Id="rId12" Type="http://schemas.openxmlformats.org/officeDocument/2006/relationships/printerSettings" Target="../printerSettings/printerSettings2.bin"/><Relationship Id="rId2" Type="http://schemas.openxmlformats.org/officeDocument/2006/relationships/hyperlink" Target="https://statistics-suriname.org/wp-content/uploads/2024/12/Elfde-Milieustatistieken-pub-dec-2024.pdf" TargetMode="External"/><Relationship Id="rId1" Type="http://schemas.openxmlformats.org/officeDocument/2006/relationships/hyperlink" Target="https://statistics-suriname.org/wp-content/uploads/2024/12/Elfde-Milieustatistieken-pub-dec-2024.pdf" TargetMode="External"/><Relationship Id="rId6" Type="http://schemas.openxmlformats.org/officeDocument/2006/relationships/hyperlink" Target="https://statistics-suriname.org/wp-content/uploads/2024/12/Elfde-Milieustatistieken-pub-dec-2024.pdf" TargetMode="External"/><Relationship Id="rId11" Type="http://schemas.openxmlformats.org/officeDocument/2006/relationships/hyperlink" Target="https://statistics-suriname.org/wp-content/uploads/2024/12/Elfde-Milieustatistieken-pub-dec-2024.pdf" TargetMode="External"/><Relationship Id="rId5" Type="http://schemas.openxmlformats.org/officeDocument/2006/relationships/hyperlink" Target="https://statistics-suriname.org/wp-content/uploads/2024/12/Elfde-Milieustatistieken-pub-dec-2024.pdf" TargetMode="External"/><Relationship Id="rId10" Type="http://schemas.openxmlformats.org/officeDocument/2006/relationships/hyperlink" Target="https://statistics-suriname.org/wp-content/uploads/2024/12/Elfde-Milieustatistieken-pub-dec-2024.pdf" TargetMode="External"/><Relationship Id="rId4" Type="http://schemas.openxmlformats.org/officeDocument/2006/relationships/hyperlink" Target="https://statistics-suriname.org/wp-content/uploads/2024/12/Elfde-Milieustatistieken-pub-dec-2024.pdf" TargetMode="External"/><Relationship Id="rId9" Type="http://schemas.openxmlformats.org/officeDocument/2006/relationships/hyperlink" Target="https://statistics-suriname.org/wp-content/uploads/2024/12/Elfde-Milieustatistieken-pub-dec-2024.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statistics-suriname.org/wp-content/uploads/2024/12/Elfde-Milieustatistieken-pub-dec-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AB19"/>
  <sheetViews>
    <sheetView zoomScale="60" zoomScaleNormal="60" workbookViewId="0">
      <pane xSplit="6" ySplit="5" topLeftCell="I6" activePane="bottomRight" state="frozen"/>
      <selection pane="topRight" activeCell="G1" sqref="G1"/>
      <selection pane="bottomLeft" activeCell="A6" sqref="A6"/>
      <selection pane="bottomRight" activeCell="S7" sqref="S7"/>
    </sheetView>
  </sheetViews>
  <sheetFormatPr defaultRowHeight="15" x14ac:dyDescent="0.25"/>
  <cols>
    <col min="2" max="2" width="23.140625" customWidth="1"/>
    <col min="3" max="3" width="16.7109375" customWidth="1"/>
    <col min="4" max="4" width="9.140625" customWidth="1"/>
    <col min="5" max="5" width="31" customWidth="1"/>
    <col min="6" max="6" width="9.140625" customWidth="1"/>
    <col min="7" max="7" width="9.140625" style="47" customWidth="1"/>
    <col min="8" max="8" width="12.140625" style="47" customWidth="1"/>
    <col min="9" max="9" width="18.140625" style="47" customWidth="1"/>
    <col min="10" max="10" width="19.7109375" style="47" customWidth="1"/>
    <col min="11" max="11" width="9.140625" style="47" customWidth="1"/>
    <col min="12" max="12" width="8.7109375" style="47" customWidth="1"/>
    <col min="13" max="16" width="9.140625" style="47" customWidth="1"/>
    <col min="17" max="17" width="10.140625" style="47" customWidth="1"/>
    <col min="18" max="18" width="10.7109375" style="47" customWidth="1"/>
    <col min="19" max="19" width="9.85546875" style="47" customWidth="1"/>
    <col min="20" max="21" width="9.140625" style="47" customWidth="1"/>
    <col min="22" max="22" width="12" style="47" customWidth="1"/>
    <col min="23" max="23" width="11.140625" style="47" customWidth="1"/>
    <col min="24" max="25" width="9.140625" style="47" customWidth="1"/>
    <col min="26" max="27" width="9.140625" style="47"/>
    <col min="28" max="28" width="21.5703125" style="19" customWidth="1"/>
  </cols>
  <sheetData>
    <row r="3" spans="2:28" ht="18.75" x14ac:dyDescent="0.25">
      <c r="B3" s="303" t="s">
        <v>0</v>
      </c>
      <c r="C3" s="303"/>
      <c r="D3" s="303"/>
      <c r="E3" s="303"/>
      <c r="F3" s="303"/>
      <c r="G3" s="72"/>
      <c r="H3" s="73"/>
      <c r="I3" s="73"/>
      <c r="J3" s="73"/>
      <c r="K3" s="73"/>
      <c r="L3" s="73"/>
      <c r="M3" s="73"/>
      <c r="N3" s="73"/>
      <c r="O3" s="73"/>
      <c r="P3" s="73"/>
      <c r="Q3" s="73"/>
      <c r="R3" s="73"/>
      <c r="S3" s="73"/>
      <c r="T3" s="73"/>
      <c r="U3" s="73"/>
      <c r="V3" s="304" t="s">
        <v>1</v>
      </c>
      <c r="W3" s="304"/>
      <c r="X3" s="304"/>
      <c r="Y3" s="304" t="s">
        <v>2</v>
      </c>
      <c r="Z3" s="304"/>
      <c r="AA3" s="73"/>
      <c r="AB3" s="74"/>
    </row>
    <row r="4" spans="2:28" s="21" customFormat="1" ht="38.25" x14ac:dyDescent="0.2">
      <c r="B4" s="75" t="s">
        <v>3</v>
      </c>
      <c r="C4" s="76" t="str">
        <f>'[1]A.RES.71.313 Annex'!D3</f>
        <v>UNSD Indicator Codes†</v>
      </c>
      <c r="D4" s="77"/>
      <c r="E4" s="78" t="s">
        <v>4</v>
      </c>
      <c r="F4" s="78" t="s">
        <v>5</v>
      </c>
      <c r="G4" s="79" t="s">
        <v>6</v>
      </c>
      <c r="H4" s="305" t="s">
        <v>7</v>
      </c>
      <c r="I4" s="306"/>
      <c r="J4" s="306"/>
      <c r="K4" s="307"/>
      <c r="L4" s="305" t="s">
        <v>8</v>
      </c>
      <c r="M4" s="306"/>
      <c r="N4" s="307"/>
      <c r="O4" s="80"/>
      <c r="P4" s="80" t="s">
        <v>9</v>
      </c>
      <c r="Q4" s="308" t="s">
        <v>10</v>
      </c>
      <c r="R4" s="302" t="s">
        <v>11</v>
      </c>
      <c r="S4" s="300" t="s">
        <v>12</v>
      </c>
      <c r="T4" s="302" t="s">
        <v>13</v>
      </c>
      <c r="U4" s="300" t="s">
        <v>14</v>
      </c>
      <c r="V4" s="300" t="s">
        <v>15</v>
      </c>
      <c r="W4" s="300" t="s">
        <v>16</v>
      </c>
      <c r="X4" s="302" t="s">
        <v>17</v>
      </c>
      <c r="Y4" s="302" t="s">
        <v>18</v>
      </c>
      <c r="Z4" s="302" t="s">
        <v>19</v>
      </c>
      <c r="AA4" s="302" t="s">
        <v>20</v>
      </c>
      <c r="AB4" s="300" t="s">
        <v>21</v>
      </c>
    </row>
    <row r="5" spans="2:28" s="21" customFormat="1" ht="51" x14ac:dyDescent="0.2">
      <c r="B5" s="81"/>
      <c r="C5" s="82"/>
      <c r="D5" s="77"/>
      <c r="E5" s="83"/>
      <c r="F5" s="83"/>
      <c r="G5" s="84" t="s">
        <v>22</v>
      </c>
      <c r="H5" s="84" t="s">
        <v>23</v>
      </c>
      <c r="I5" s="84" t="s">
        <v>24</v>
      </c>
      <c r="J5" s="84" t="s">
        <v>25</v>
      </c>
      <c r="K5" s="84" t="s">
        <v>26</v>
      </c>
      <c r="L5" s="84" t="s">
        <v>27</v>
      </c>
      <c r="M5" s="84" t="s">
        <v>28</v>
      </c>
      <c r="N5" s="84" t="s">
        <v>29</v>
      </c>
      <c r="O5" s="85" t="s">
        <v>30</v>
      </c>
      <c r="P5" s="85" t="s">
        <v>31</v>
      </c>
      <c r="Q5" s="309"/>
      <c r="R5" s="302"/>
      <c r="S5" s="301"/>
      <c r="T5" s="302"/>
      <c r="U5" s="301"/>
      <c r="V5" s="301"/>
      <c r="W5" s="301"/>
      <c r="X5" s="302"/>
      <c r="Y5" s="302"/>
      <c r="Z5" s="302"/>
      <c r="AA5" s="302"/>
      <c r="AB5" s="301"/>
    </row>
    <row r="6" spans="2:28" s="21" customFormat="1" ht="102" x14ac:dyDescent="0.2">
      <c r="B6" s="297" t="str">
        <f>'[1]A.RES.71.313 Annex'!B19</f>
        <v>2.1 By 2030, end hunger and ensure access by all people, in particular the poor and people in vulnerable situations, including infants, to safe, nutritious and sufficient food all year round</v>
      </c>
      <c r="C6" s="2" t="str">
        <f>'[1]A.RES.71.313 Annex'!C19</f>
        <v>2.1.1 Prevalence of undernourishment</v>
      </c>
      <c r="D6" s="86" t="str">
        <f>'[1]A.RES.71.313 Annex'!D19</f>
        <v>C020101</v>
      </c>
      <c r="E6" s="2" t="s">
        <v>32</v>
      </c>
      <c r="F6" s="20" t="s">
        <v>33</v>
      </c>
      <c r="G6" s="48">
        <v>2</v>
      </c>
      <c r="H6" s="48"/>
      <c r="I6" s="48" t="s">
        <v>527</v>
      </c>
      <c r="J6" s="48"/>
      <c r="K6" s="48" t="s">
        <v>34</v>
      </c>
      <c r="L6" s="48" t="s">
        <v>35</v>
      </c>
      <c r="M6" s="48"/>
      <c r="N6" s="48" t="s">
        <v>36</v>
      </c>
      <c r="O6" s="48"/>
      <c r="P6" s="48">
        <v>2022</v>
      </c>
      <c r="Q6" s="48" t="s">
        <v>37</v>
      </c>
      <c r="R6" s="48">
        <v>1</v>
      </c>
      <c r="S6" s="48">
        <v>2022</v>
      </c>
      <c r="T6" s="48" t="s">
        <v>27</v>
      </c>
      <c r="U6" s="48" t="s">
        <v>38</v>
      </c>
      <c r="V6" s="48">
        <v>1</v>
      </c>
      <c r="W6" s="48">
        <v>1</v>
      </c>
      <c r="X6" s="48">
        <v>1</v>
      </c>
      <c r="Y6" s="48">
        <v>0</v>
      </c>
      <c r="Z6" s="48">
        <v>1</v>
      </c>
      <c r="AA6" s="87">
        <f t="shared" ref="AA6:AA19" si="0">(V6+W6+X6+Y6+Z6+R6+G6)</f>
        <v>7</v>
      </c>
      <c r="AB6" s="2" t="s">
        <v>39</v>
      </c>
    </row>
    <row r="7" spans="2:28" s="21" customFormat="1" ht="178.5" x14ac:dyDescent="0.2">
      <c r="B7" s="298"/>
      <c r="C7" s="2" t="str">
        <f>'[1]A.RES.71.313 Annex'!C20</f>
        <v>2.1.2 Prevalence of moderate or severe food insecurity in the population, based on the Food Insecurity Experience Scale (FIES)</v>
      </c>
      <c r="D7" s="86" t="str">
        <f>'[1]A.RES.71.313 Annex'!D20</f>
        <v>C020102</v>
      </c>
      <c r="E7" s="2" t="s">
        <v>40</v>
      </c>
      <c r="F7" s="20" t="s">
        <v>33</v>
      </c>
      <c r="G7" s="48">
        <v>2</v>
      </c>
      <c r="H7" s="48"/>
      <c r="I7" s="48" t="s">
        <v>528</v>
      </c>
      <c r="J7" s="88" t="s">
        <v>41</v>
      </c>
      <c r="K7" s="88" t="s">
        <v>38</v>
      </c>
      <c r="L7" s="88" t="s">
        <v>42</v>
      </c>
      <c r="M7" s="88" t="s">
        <v>41</v>
      </c>
      <c r="N7" s="88" t="s">
        <v>36</v>
      </c>
      <c r="O7" s="88" t="s">
        <v>41</v>
      </c>
      <c r="P7" s="88">
        <v>2022</v>
      </c>
      <c r="Q7" s="88" t="s">
        <v>41</v>
      </c>
      <c r="R7" s="88">
        <v>0</v>
      </c>
      <c r="S7" s="88">
        <v>2023</v>
      </c>
      <c r="T7" s="88" t="s">
        <v>41</v>
      </c>
      <c r="U7" s="88" t="s">
        <v>38</v>
      </c>
      <c r="V7" s="48">
        <v>1</v>
      </c>
      <c r="W7" s="48">
        <v>1</v>
      </c>
      <c r="X7" s="48">
        <v>1</v>
      </c>
      <c r="Y7" s="48">
        <v>1</v>
      </c>
      <c r="Z7" s="48">
        <v>1</v>
      </c>
      <c r="AA7" s="87">
        <f t="shared" si="0"/>
        <v>7</v>
      </c>
      <c r="AB7" s="2" t="s">
        <v>43</v>
      </c>
    </row>
    <row r="8" spans="2:28" s="21" customFormat="1" ht="183.75" customHeight="1" x14ac:dyDescent="0.2">
      <c r="B8" s="297" t="str">
        <f>'[1]A.RES.71.313 Annex'!B21</f>
        <v>2.2 By 2030, end all forms of malnutrition, including achieving, by 2025, the internationally agreed targets on stunting and wasting in children under 5 years of age, and address the nutritional needs of adolescent girls, pregnant and lactating women and older persons</v>
      </c>
      <c r="C8" s="86" t="str">
        <f>'[1]A.RES.71.313 Annex'!C21</f>
        <v>2.2.1 Prevalence of stunting (height for age &lt;-2 standard deviation from the median of the World Health Organization (WHO) Child Growth Standards) among children under 5 years of age</v>
      </c>
      <c r="D8" s="86" t="str">
        <f>'[1]A.RES.71.313 Annex'!D21</f>
        <v>C020201</v>
      </c>
      <c r="E8" s="2" t="s">
        <v>44</v>
      </c>
      <c r="F8" s="20" t="s">
        <v>33</v>
      </c>
      <c r="G8" s="48">
        <v>2</v>
      </c>
      <c r="H8" s="48"/>
      <c r="I8" s="48" t="s">
        <v>45</v>
      </c>
      <c r="J8" s="48" t="s">
        <v>46</v>
      </c>
      <c r="K8" s="88"/>
      <c r="L8" s="48" t="s">
        <v>37</v>
      </c>
      <c r="M8" s="48" t="s">
        <v>47</v>
      </c>
      <c r="N8" s="48"/>
      <c r="O8" s="89" t="s">
        <v>48</v>
      </c>
      <c r="P8" s="48">
        <v>2018</v>
      </c>
      <c r="Q8" s="48" t="s">
        <v>35</v>
      </c>
      <c r="R8" s="48">
        <v>1</v>
      </c>
      <c r="S8" s="48" t="s">
        <v>49</v>
      </c>
      <c r="T8" s="48" t="s">
        <v>50</v>
      </c>
      <c r="U8" s="48" t="s">
        <v>51</v>
      </c>
      <c r="V8" s="48">
        <v>1</v>
      </c>
      <c r="W8" s="48">
        <v>1</v>
      </c>
      <c r="X8" s="48">
        <v>1</v>
      </c>
      <c r="Y8" s="48">
        <v>1</v>
      </c>
      <c r="Z8" s="48">
        <v>0</v>
      </c>
      <c r="AA8" s="87">
        <f t="shared" si="0"/>
        <v>7</v>
      </c>
      <c r="AB8" s="2" t="s">
        <v>52</v>
      </c>
    </row>
    <row r="9" spans="2:28" s="21" customFormat="1" ht="188.25" customHeight="1" x14ac:dyDescent="0.2">
      <c r="B9" s="299"/>
      <c r="C9" s="86" t="str">
        <f>'[1]A.RES.71.313 Annex'!C22</f>
        <v>2.2.2 Prevalence of malnutrition (weight for height &gt;+2 or &lt;-2 standard deviation from the median of the WHO Child Growth Standards) among children under 5 years of age, by type (wasting and overweight)</v>
      </c>
      <c r="D9" s="86" t="str">
        <f>'[1]A.RES.71.313 Annex'!D22</f>
        <v>C020202</v>
      </c>
      <c r="E9" s="90" t="s">
        <v>53</v>
      </c>
      <c r="F9" s="20" t="s">
        <v>33</v>
      </c>
      <c r="G9" s="48">
        <v>2</v>
      </c>
      <c r="H9" s="48"/>
      <c r="I9" s="48" t="s">
        <v>45</v>
      </c>
      <c r="J9" s="48" t="s">
        <v>54</v>
      </c>
      <c r="K9" s="88"/>
      <c r="L9" s="48" t="s">
        <v>37</v>
      </c>
      <c r="M9" s="48" t="s">
        <v>47</v>
      </c>
      <c r="N9" s="48"/>
      <c r="O9" s="89" t="s">
        <v>48</v>
      </c>
      <c r="P9" s="48">
        <v>2018</v>
      </c>
      <c r="Q9" s="48" t="s">
        <v>35</v>
      </c>
      <c r="R9" s="48">
        <v>1</v>
      </c>
      <c r="S9" s="48" t="s">
        <v>49</v>
      </c>
      <c r="T9" s="48" t="s">
        <v>50</v>
      </c>
      <c r="U9" s="48" t="s">
        <v>51</v>
      </c>
      <c r="V9" s="48">
        <v>1</v>
      </c>
      <c r="W9" s="48">
        <v>1</v>
      </c>
      <c r="X9" s="48">
        <v>1</v>
      </c>
      <c r="Y9" s="48">
        <v>1</v>
      </c>
      <c r="Z9" s="48">
        <v>0</v>
      </c>
      <c r="AA9" s="87">
        <f t="shared" si="0"/>
        <v>7</v>
      </c>
      <c r="AB9" s="2" t="s">
        <v>55</v>
      </c>
    </row>
    <row r="10" spans="2:28" s="21" customFormat="1" ht="89.25" x14ac:dyDescent="0.2">
      <c r="B10" s="298"/>
      <c r="C10" s="86" t="str">
        <f>'[1]A.RES.71.313 Annex'!C23</f>
        <v>2.2.3 Prevalence of anaemia in women aged 15 to 49 years, by pregnancy status (percentage)</v>
      </c>
      <c r="D10" s="86" t="str">
        <f>'[1]A.RES.71.313 Annex'!D23</f>
        <v>C020203</v>
      </c>
      <c r="E10" s="2" t="s">
        <v>56</v>
      </c>
      <c r="F10" s="20" t="s">
        <v>33</v>
      </c>
      <c r="G10" s="48">
        <v>1</v>
      </c>
      <c r="H10" s="48"/>
      <c r="I10" s="48" t="s">
        <v>45</v>
      </c>
      <c r="J10" s="91" t="s">
        <v>57</v>
      </c>
      <c r="K10" s="48"/>
      <c r="L10" s="48"/>
      <c r="M10" s="48"/>
      <c r="N10" s="48"/>
      <c r="O10" s="48"/>
      <c r="P10" s="48"/>
      <c r="Q10" s="48"/>
      <c r="R10" s="48">
        <v>0</v>
      </c>
      <c r="S10" s="48"/>
      <c r="T10" s="48"/>
      <c r="U10" s="48" t="s">
        <v>58</v>
      </c>
      <c r="V10" s="48">
        <v>0</v>
      </c>
      <c r="W10" s="48">
        <v>0</v>
      </c>
      <c r="X10" s="48">
        <v>0</v>
      </c>
      <c r="Y10" s="48">
        <v>0</v>
      </c>
      <c r="Z10" s="48">
        <v>0</v>
      </c>
      <c r="AA10" s="87">
        <f t="shared" si="0"/>
        <v>1</v>
      </c>
      <c r="AB10" s="2" t="s">
        <v>59</v>
      </c>
    </row>
    <row r="11" spans="2:28" s="21" customFormat="1" ht="153" x14ac:dyDescent="0.2">
      <c r="B11" s="297" t="str">
        <f>'[1]A.RES.71.313 Annex'!B24</f>
        <v>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v>
      </c>
      <c r="C11" s="86" t="str">
        <f>'[1]A.RES.71.313 Annex'!C24</f>
        <v>2.3.1 Volume of production per labour unit by classes of farming/pastoral/forestry enterprise size</v>
      </c>
      <c r="D11" s="86" t="str">
        <f>'[1]A.RES.71.313 Annex'!D24</f>
        <v>C020301</v>
      </c>
      <c r="E11" s="2" t="s">
        <v>60</v>
      </c>
      <c r="F11" s="20" t="s">
        <v>61</v>
      </c>
      <c r="G11" s="48">
        <v>2</v>
      </c>
      <c r="H11" s="48"/>
      <c r="I11" s="48" t="s">
        <v>62</v>
      </c>
      <c r="J11" s="48"/>
      <c r="K11" s="48"/>
      <c r="L11" s="48"/>
      <c r="M11" s="48" t="s">
        <v>63</v>
      </c>
      <c r="N11" s="48"/>
      <c r="O11" s="92" t="s">
        <v>64</v>
      </c>
      <c r="P11" s="48">
        <v>2023</v>
      </c>
      <c r="Q11" s="48" t="s">
        <v>529</v>
      </c>
      <c r="R11" s="48">
        <v>1</v>
      </c>
      <c r="S11" s="48">
        <v>2023</v>
      </c>
      <c r="T11" s="48" t="s">
        <v>63</v>
      </c>
      <c r="U11" s="48" t="s">
        <v>65</v>
      </c>
      <c r="V11" s="48">
        <v>1</v>
      </c>
      <c r="W11" s="48">
        <v>1</v>
      </c>
      <c r="X11" s="48">
        <v>1</v>
      </c>
      <c r="Y11" s="48">
        <v>0</v>
      </c>
      <c r="Z11" s="48">
        <v>0</v>
      </c>
      <c r="AA11" s="87">
        <f t="shared" si="0"/>
        <v>6</v>
      </c>
      <c r="AB11" s="2" t="s">
        <v>66</v>
      </c>
    </row>
    <row r="12" spans="2:28" s="21" customFormat="1" ht="102" x14ac:dyDescent="0.2">
      <c r="B12" s="298"/>
      <c r="C12" s="86" t="str">
        <f>'[1]A.RES.71.313 Annex'!C25</f>
        <v>2.3.2 Average income of small-scale food producers, by sex and indigenous status</v>
      </c>
      <c r="D12" s="86" t="str">
        <f>'[1]A.RES.71.313 Annex'!D25</f>
        <v>C020302</v>
      </c>
      <c r="E12" s="90" t="s">
        <v>67</v>
      </c>
      <c r="F12" s="20" t="s">
        <v>61</v>
      </c>
      <c r="G12" s="48">
        <v>0</v>
      </c>
      <c r="H12" s="48"/>
      <c r="I12" s="48"/>
      <c r="J12" s="48"/>
      <c r="K12" s="48"/>
      <c r="L12" s="48"/>
      <c r="M12" s="48"/>
      <c r="N12" s="48"/>
      <c r="O12" s="89"/>
      <c r="P12" s="48"/>
      <c r="Q12" s="48"/>
      <c r="R12" s="48">
        <v>1</v>
      </c>
      <c r="S12" s="48"/>
      <c r="T12" s="48"/>
      <c r="U12" s="48" t="s">
        <v>65</v>
      </c>
      <c r="V12" s="48">
        <v>1</v>
      </c>
      <c r="W12" s="48">
        <v>1</v>
      </c>
      <c r="X12" s="48">
        <v>1</v>
      </c>
      <c r="Y12" s="48">
        <v>0</v>
      </c>
      <c r="Z12" s="48">
        <v>0</v>
      </c>
      <c r="AA12" s="87">
        <f t="shared" si="0"/>
        <v>4</v>
      </c>
      <c r="AB12" s="2"/>
    </row>
    <row r="13" spans="2:28" s="21" customFormat="1" ht="191.25" x14ac:dyDescent="0.2">
      <c r="B13" s="86" t="str">
        <f>'[1]A.RES.71.313 Annex'!B26</f>
        <v>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v>
      </c>
      <c r="C13" s="86" t="str">
        <f>'[1]A.RES.71.313 Annex'!C26</f>
        <v>2.4.1 Proportion of agricultural area under productive and sustainable agriculture</v>
      </c>
      <c r="D13" s="2" t="str">
        <f>'[1]A.RES.71.313 Annex'!D26</f>
        <v>C020401</v>
      </c>
      <c r="E13" s="93" t="s">
        <v>68</v>
      </c>
      <c r="F13" s="20" t="s">
        <v>61</v>
      </c>
      <c r="G13" s="48">
        <v>2</v>
      </c>
      <c r="H13" s="48"/>
      <c r="I13" s="48" t="s">
        <v>62</v>
      </c>
      <c r="J13" s="48"/>
      <c r="K13" s="48"/>
      <c r="L13" s="48"/>
      <c r="M13" s="48" t="s">
        <v>63</v>
      </c>
      <c r="N13" s="48"/>
      <c r="O13" s="92" t="s">
        <v>64</v>
      </c>
      <c r="P13" s="48">
        <v>2021</v>
      </c>
      <c r="Q13" s="48" t="s">
        <v>69</v>
      </c>
      <c r="R13" s="48">
        <v>1</v>
      </c>
      <c r="S13" s="48" t="s">
        <v>70</v>
      </c>
      <c r="T13" s="48" t="s">
        <v>63</v>
      </c>
      <c r="U13" s="48" t="s">
        <v>65</v>
      </c>
      <c r="V13" s="48">
        <v>1</v>
      </c>
      <c r="W13" s="48">
        <v>1</v>
      </c>
      <c r="X13" s="48">
        <v>1</v>
      </c>
      <c r="Y13" s="48">
        <v>0</v>
      </c>
      <c r="Z13" s="48">
        <v>0</v>
      </c>
      <c r="AA13" s="87">
        <f t="shared" si="0"/>
        <v>6</v>
      </c>
      <c r="AB13" s="2" t="s">
        <v>71</v>
      </c>
    </row>
    <row r="14" spans="2:28" s="21" customFormat="1" ht="140.25" x14ac:dyDescent="0.2">
      <c r="B14" s="297" t="str">
        <f>'[1]A.RES.71.313 Annex'!B27</f>
        <v>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v>
      </c>
      <c r="C14" s="297" t="str">
        <f>'[1]A.RES.71.313 Annex'!C27</f>
        <v>2.5.1 Number of (a) plant and (b) animal genetic resources for food and agriculture secured in either medium- or long-term conservation facilities</v>
      </c>
      <c r="D14" s="2" t="str">
        <f>'[1]A.RES.71.313 Annex'!D27</f>
        <v>C020501</v>
      </c>
      <c r="E14" s="90" t="s">
        <v>72</v>
      </c>
      <c r="F14" s="20" t="s">
        <v>33</v>
      </c>
      <c r="G14" s="48">
        <v>0</v>
      </c>
      <c r="H14" s="48"/>
      <c r="I14" s="48"/>
      <c r="J14" s="48"/>
      <c r="K14" s="48"/>
      <c r="L14" s="48"/>
      <c r="M14" s="48"/>
      <c r="N14" s="48"/>
      <c r="O14" s="48"/>
      <c r="P14" s="48"/>
      <c r="Q14" s="48"/>
      <c r="R14" s="48">
        <v>1</v>
      </c>
      <c r="S14" s="48"/>
      <c r="T14" s="48"/>
      <c r="U14" s="48" t="s">
        <v>65</v>
      </c>
      <c r="V14" s="48">
        <v>1</v>
      </c>
      <c r="W14" s="48">
        <v>1</v>
      </c>
      <c r="X14" s="48">
        <v>0</v>
      </c>
      <c r="Y14" s="48">
        <v>0</v>
      </c>
      <c r="Z14" s="48">
        <v>0</v>
      </c>
      <c r="AA14" s="87">
        <f t="shared" si="0"/>
        <v>3</v>
      </c>
      <c r="AB14" s="2"/>
    </row>
    <row r="15" spans="2:28" s="21" customFormat="1" ht="153" x14ac:dyDescent="0.2">
      <c r="B15" s="298"/>
      <c r="C15" s="298"/>
      <c r="D15" s="86" t="str">
        <f>'[1]A.RES.71.313 Annex'!D28</f>
        <v>C020503</v>
      </c>
      <c r="E15" s="2" t="s">
        <v>73</v>
      </c>
      <c r="F15" s="20" t="s">
        <v>61</v>
      </c>
      <c r="G15" s="48">
        <v>1</v>
      </c>
      <c r="H15" s="48"/>
      <c r="I15" s="48" t="s">
        <v>74</v>
      </c>
      <c r="J15" s="48" t="s">
        <v>75</v>
      </c>
      <c r="K15" s="48"/>
      <c r="L15" s="48"/>
      <c r="M15" s="48"/>
      <c r="N15" s="48"/>
      <c r="O15" s="94" t="s">
        <v>76</v>
      </c>
      <c r="P15" s="48"/>
      <c r="Q15" s="48"/>
      <c r="R15" s="48">
        <v>1</v>
      </c>
      <c r="S15" s="48"/>
      <c r="T15" s="48"/>
      <c r="U15" s="48" t="s">
        <v>65</v>
      </c>
      <c r="V15" s="48">
        <v>1</v>
      </c>
      <c r="W15" s="48">
        <v>1</v>
      </c>
      <c r="X15" s="48">
        <v>0</v>
      </c>
      <c r="Y15" s="48">
        <v>0</v>
      </c>
      <c r="Z15" s="48">
        <v>1</v>
      </c>
      <c r="AA15" s="87">
        <f t="shared" si="0"/>
        <v>5</v>
      </c>
      <c r="AB15" s="2"/>
    </row>
    <row r="16" spans="2:28" s="21" customFormat="1" ht="246" customHeight="1" x14ac:dyDescent="0.2">
      <c r="B16" s="297" t="str">
        <f>'[1]A.RES.71.313 Annex'!B29</f>
        <v>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v>
      </c>
      <c r="C16" s="2" t="str">
        <f>'[1]A.RES.71.313 Annex'!C29</f>
        <v>2.a.1 The agriculture orientation index for government expenditures</v>
      </c>
      <c r="D16" s="86" t="str">
        <f>'[1]A.RES.71.313 Annex'!D29</f>
        <v>C020a01</v>
      </c>
      <c r="E16" s="2" t="s">
        <v>77</v>
      </c>
      <c r="F16" s="20" t="s">
        <v>33</v>
      </c>
      <c r="G16" s="48">
        <v>2</v>
      </c>
      <c r="H16" s="48" t="s">
        <v>78</v>
      </c>
      <c r="I16" s="48"/>
      <c r="J16" s="48" t="s">
        <v>79</v>
      </c>
      <c r="K16" s="48"/>
      <c r="L16" s="48"/>
      <c r="M16" s="48" t="s">
        <v>80</v>
      </c>
      <c r="N16" s="48"/>
      <c r="O16" s="48"/>
      <c r="P16" s="48" t="s">
        <v>81</v>
      </c>
      <c r="Q16" s="48" t="s">
        <v>82</v>
      </c>
      <c r="R16" s="48">
        <v>1</v>
      </c>
      <c r="S16" s="48" t="s">
        <v>81</v>
      </c>
      <c r="T16" s="48" t="s">
        <v>530</v>
      </c>
      <c r="U16" s="48" t="s">
        <v>65</v>
      </c>
      <c r="V16" s="48">
        <v>1</v>
      </c>
      <c r="W16" s="48">
        <v>1</v>
      </c>
      <c r="X16" s="48">
        <v>0</v>
      </c>
      <c r="Y16" s="48">
        <v>1</v>
      </c>
      <c r="Z16" s="48">
        <v>1</v>
      </c>
      <c r="AA16" s="87">
        <f t="shared" si="0"/>
        <v>7</v>
      </c>
      <c r="AB16" s="2" t="s">
        <v>83</v>
      </c>
    </row>
    <row r="17" spans="2:28" s="21" customFormat="1" ht="144" customHeight="1" x14ac:dyDescent="0.2">
      <c r="B17" s="298"/>
      <c r="C17" s="2" t="s">
        <v>84</v>
      </c>
      <c r="D17" s="86" t="str">
        <f>'[1]A.RES.71.313 Annex'!D30</f>
        <v>C020a02</v>
      </c>
      <c r="E17" s="2" t="s">
        <v>85</v>
      </c>
      <c r="F17" s="20" t="s">
        <v>33</v>
      </c>
      <c r="G17" s="48">
        <v>2</v>
      </c>
      <c r="H17" s="48" t="s">
        <v>86</v>
      </c>
      <c r="I17" s="48"/>
      <c r="J17" s="48" t="s">
        <v>79</v>
      </c>
      <c r="K17" s="48"/>
      <c r="L17" s="48" t="s">
        <v>37</v>
      </c>
      <c r="M17" s="48" t="s">
        <v>87</v>
      </c>
      <c r="N17" s="48" t="s">
        <v>88</v>
      </c>
      <c r="O17" s="89" t="s">
        <v>89</v>
      </c>
      <c r="P17" s="95">
        <v>2024</v>
      </c>
      <c r="Q17" s="48" t="s">
        <v>82</v>
      </c>
      <c r="R17" s="48">
        <v>1</v>
      </c>
      <c r="S17" s="48">
        <v>2024</v>
      </c>
      <c r="T17" s="48" t="s">
        <v>90</v>
      </c>
      <c r="U17" s="48" t="s">
        <v>91</v>
      </c>
      <c r="V17" s="48">
        <v>1</v>
      </c>
      <c r="W17" s="48">
        <v>1</v>
      </c>
      <c r="X17" s="48">
        <v>1</v>
      </c>
      <c r="Y17" s="48">
        <v>1</v>
      </c>
      <c r="Z17" s="48">
        <v>0</v>
      </c>
      <c r="AA17" s="87">
        <f t="shared" si="0"/>
        <v>7</v>
      </c>
      <c r="AB17" s="2" t="s">
        <v>92</v>
      </c>
    </row>
    <row r="18" spans="2:28" s="21" customFormat="1" ht="153" x14ac:dyDescent="0.2">
      <c r="B18" s="2" t="str">
        <f>'[1]A.RES.71.313 Annex'!B31</f>
        <v>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v>
      </c>
      <c r="C18" s="2" t="str">
        <f>'[1]A.RES.71.313 Annex'!C31</f>
        <v>2.b.1 Agricultural export subsidies</v>
      </c>
      <c r="D18" s="86" t="str">
        <f>'[1]A.RES.71.313 Annex'!D31</f>
        <v>C020b02</v>
      </c>
      <c r="E18" s="90" t="s">
        <v>93</v>
      </c>
      <c r="F18" s="20" t="s">
        <v>33</v>
      </c>
      <c r="G18" s="48">
        <v>0</v>
      </c>
      <c r="H18" s="48"/>
      <c r="I18" s="48"/>
      <c r="J18" s="48" t="s">
        <v>94</v>
      </c>
      <c r="K18" s="95"/>
      <c r="L18" s="48"/>
      <c r="M18" s="48"/>
      <c r="N18" s="48"/>
      <c r="O18" s="89" t="s">
        <v>95</v>
      </c>
      <c r="P18" s="48">
        <v>2025</v>
      </c>
      <c r="Q18" s="48"/>
      <c r="R18" s="48">
        <v>1</v>
      </c>
      <c r="S18" s="48">
        <v>2025</v>
      </c>
      <c r="T18" s="48"/>
      <c r="U18" s="48" t="s">
        <v>96</v>
      </c>
      <c r="V18" s="48">
        <v>1</v>
      </c>
      <c r="W18" s="48">
        <v>1</v>
      </c>
      <c r="X18" s="48">
        <v>1</v>
      </c>
      <c r="Y18" s="48">
        <v>0</v>
      </c>
      <c r="Z18" s="48">
        <v>0</v>
      </c>
      <c r="AA18" s="87">
        <f t="shared" si="0"/>
        <v>4</v>
      </c>
      <c r="AB18" s="2" t="s">
        <v>97</v>
      </c>
    </row>
    <row r="19" spans="2:28" s="21" customFormat="1" ht="178.5" x14ac:dyDescent="0.2">
      <c r="B19" s="93" t="str">
        <f>'[1]A.RES.71.313 Annex'!B32</f>
        <v>2.c Adopt measures to ensure the proper functioning of food commodity markets and their derivatives and facilitate timely access to market information, including on food reserves, in order to help limit extreme food price volatility</v>
      </c>
      <c r="C19" s="93" t="str">
        <f>'[1]A.RES.71.313 Annex'!C32</f>
        <v>2.c.1 Indicator of food price anomalies</v>
      </c>
      <c r="D19" s="86" t="str">
        <f>'[1]A.RES.71.313 Annex'!D32</f>
        <v>C020c01</v>
      </c>
      <c r="E19" s="2" t="s">
        <v>98</v>
      </c>
      <c r="F19" s="20" t="s">
        <v>33</v>
      </c>
      <c r="G19" s="48">
        <v>2</v>
      </c>
      <c r="H19" s="48"/>
      <c r="I19" s="48" t="s">
        <v>99</v>
      </c>
      <c r="J19" s="48"/>
      <c r="K19" s="48"/>
      <c r="L19" s="48" t="s">
        <v>35</v>
      </c>
      <c r="M19" s="48" t="s">
        <v>100</v>
      </c>
      <c r="N19" s="48"/>
      <c r="O19" s="89" t="s">
        <v>101</v>
      </c>
      <c r="P19" s="96" t="s">
        <v>102</v>
      </c>
      <c r="Q19" s="48" t="s">
        <v>103</v>
      </c>
      <c r="R19" s="48">
        <v>1</v>
      </c>
      <c r="S19" s="48">
        <v>2025</v>
      </c>
      <c r="T19" s="48" t="s">
        <v>104</v>
      </c>
      <c r="U19" s="48" t="s">
        <v>65</v>
      </c>
      <c r="V19" s="48">
        <v>1</v>
      </c>
      <c r="W19" s="48">
        <v>1</v>
      </c>
      <c r="X19" s="48">
        <v>1</v>
      </c>
      <c r="Y19" s="48">
        <v>0</v>
      </c>
      <c r="Z19" s="48">
        <v>0</v>
      </c>
      <c r="AA19" s="87">
        <f t="shared" si="0"/>
        <v>6</v>
      </c>
      <c r="AB19" s="2" t="s">
        <v>105</v>
      </c>
    </row>
  </sheetData>
  <mergeCells count="23">
    <mergeCell ref="B3:F3"/>
    <mergeCell ref="V3:X3"/>
    <mergeCell ref="Y3:Z3"/>
    <mergeCell ref="H4:K4"/>
    <mergeCell ref="L4:N4"/>
    <mergeCell ref="Q4:Q5"/>
    <mergeCell ref="R4:R5"/>
    <mergeCell ref="Z4:Z5"/>
    <mergeCell ref="S4:S5"/>
    <mergeCell ref="T4:T5"/>
    <mergeCell ref="U4:U5"/>
    <mergeCell ref="AB4:AB5"/>
    <mergeCell ref="AA4:AA5"/>
    <mergeCell ref="V4:V5"/>
    <mergeCell ref="C14:C15"/>
    <mergeCell ref="W4:W5"/>
    <mergeCell ref="X4:X5"/>
    <mergeCell ref="Y4:Y5"/>
    <mergeCell ref="B6:B7"/>
    <mergeCell ref="B8:B10"/>
    <mergeCell ref="B11:B12"/>
    <mergeCell ref="B14:B15"/>
    <mergeCell ref="B16:B17"/>
  </mergeCells>
  <hyperlinks>
    <hyperlink ref="O8" r:id="rId1" xr:uid="{00000000-0004-0000-0000-000001000000}"/>
    <hyperlink ref="O9" r:id="rId2" xr:uid="{00000000-0004-0000-0000-000002000000}"/>
    <hyperlink ref="O11" r:id="rId3" xr:uid="{95E420A3-D919-4D56-B0AD-D3770AF0DAF0}"/>
    <hyperlink ref="O13" r:id="rId4" xr:uid="{4C1F2011-16F6-45E4-B408-8549FE2E6278}"/>
    <hyperlink ref="O15" r:id="rId5" xr:uid="{5E0FE7A4-9BC9-441D-8763-6161646E66DA}"/>
    <hyperlink ref="O18" r:id="rId6" xr:uid="{413EAEE1-ADAC-433D-A07A-0FA007FDDC28}"/>
    <hyperlink ref="O19" r:id="rId7" xr:uid="{8EBED998-AE57-4F7B-8B9F-605B44887DE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E2:E8"/>
  <sheetViews>
    <sheetView zoomScaleNormal="100" workbookViewId="0">
      <selection activeCell="E2" sqref="E2:E3"/>
    </sheetView>
  </sheetViews>
  <sheetFormatPr defaultRowHeight="15" x14ac:dyDescent="0.25"/>
  <cols>
    <col min="5" max="5" width="76" customWidth="1"/>
  </cols>
  <sheetData>
    <row r="2" spans="5:5" ht="26.25" customHeight="1" x14ac:dyDescent="0.25">
      <c r="E2" s="422" t="s">
        <v>333</v>
      </c>
    </row>
    <row r="3" spans="5:5" ht="48" customHeight="1" x14ac:dyDescent="0.25">
      <c r="E3" s="423"/>
    </row>
    <row r="4" spans="5:5" x14ac:dyDescent="0.25">
      <c r="E4" s="49"/>
    </row>
    <row r="5" spans="5:5" ht="26.25" x14ac:dyDescent="0.25">
      <c r="E5" s="50" t="s">
        <v>334</v>
      </c>
    </row>
    <row r="6" spans="5:5" ht="51" x14ac:dyDescent="0.25">
      <c r="E6" s="3" t="s">
        <v>72</v>
      </c>
    </row>
    <row r="7" spans="5:5" x14ac:dyDescent="0.25">
      <c r="E7" s="49"/>
    </row>
    <row r="8" spans="5:5" x14ac:dyDescent="0.25">
      <c r="E8" s="54" t="s">
        <v>335</v>
      </c>
    </row>
  </sheetData>
  <mergeCells count="1">
    <mergeCell ref="E2:E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F17"/>
  <sheetViews>
    <sheetView zoomScale="90" zoomScaleNormal="90" workbookViewId="0">
      <selection activeCell="J17" sqref="J17"/>
    </sheetView>
  </sheetViews>
  <sheetFormatPr defaultRowHeight="15" x14ac:dyDescent="0.25"/>
  <cols>
    <col min="1" max="1" width="9.140625" style="97"/>
    <col min="2" max="2" width="13.140625" style="97" bestFit="1" customWidth="1"/>
    <col min="3" max="3" width="9.140625" style="97"/>
    <col min="4" max="4" width="11.7109375" style="97" bestFit="1" customWidth="1"/>
    <col min="5" max="5" width="9.42578125" style="97" bestFit="1" customWidth="1"/>
    <col min="6" max="6" width="68.7109375" style="97" customWidth="1"/>
    <col min="7" max="16384" width="9.140625" style="97"/>
  </cols>
  <sheetData>
    <row r="3" spans="2:6" x14ac:dyDescent="0.25">
      <c r="F3" s="232" t="s">
        <v>336</v>
      </c>
    </row>
    <row r="4" spans="2:6" ht="38.25" x14ac:dyDescent="0.25">
      <c r="F4" s="2" t="s">
        <v>73</v>
      </c>
    </row>
    <row r="5" spans="2:6" x14ac:dyDescent="0.25">
      <c r="F5" s="99"/>
    </row>
    <row r="6" spans="2:6" x14ac:dyDescent="0.25">
      <c r="F6" s="233" t="s">
        <v>337</v>
      </c>
    </row>
    <row r="10" spans="2:6" x14ac:dyDescent="0.25">
      <c r="B10" s="310" t="s">
        <v>338</v>
      </c>
      <c r="C10" s="311"/>
      <c r="D10" s="311"/>
      <c r="E10" s="311"/>
      <c r="F10" s="312"/>
    </row>
    <row r="11" spans="2:6" x14ac:dyDescent="0.25">
      <c r="B11" s="235"/>
      <c r="C11" s="235" t="s">
        <v>339</v>
      </c>
      <c r="D11" s="235" t="s">
        <v>340</v>
      </c>
      <c r="E11" s="235" t="s">
        <v>341</v>
      </c>
      <c r="F11" s="235" t="s">
        <v>117</v>
      </c>
    </row>
    <row r="12" spans="2:6" x14ac:dyDescent="0.25">
      <c r="B12" s="236" t="s">
        <v>342</v>
      </c>
      <c r="C12" s="112">
        <v>0</v>
      </c>
      <c r="D12" s="112">
        <v>0</v>
      </c>
      <c r="E12" s="112">
        <v>13</v>
      </c>
      <c r="F12" s="197">
        <f>SUM(C12:E12)</f>
        <v>13</v>
      </c>
    </row>
    <row r="13" spans="2:6" x14ac:dyDescent="0.25">
      <c r="B13" s="236" t="s">
        <v>343</v>
      </c>
      <c r="C13" s="112">
        <v>0</v>
      </c>
      <c r="D13" s="112">
        <v>1</v>
      </c>
      <c r="E13" s="112">
        <v>2</v>
      </c>
      <c r="F13" s="197">
        <f t="shared" ref="F13:F14" si="0">SUM(C13:E13)</f>
        <v>3</v>
      </c>
    </row>
    <row r="14" spans="2:6" x14ac:dyDescent="0.25">
      <c r="B14" s="236" t="s">
        <v>344</v>
      </c>
      <c r="C14" s="236">
        <v>5</v>
      </c>
      <c r="D14" s="236">
        <v>38</v>
      </c>
      <c r="E14" s="236">
        <v>6</v>
      </c>
      <c r="F14" s="197">
        <f t="shared" si="0"/>
        <v>49</v>
      </c>
    </row>
    <row r="15" spans="2:6" x14ac:dyDescent="0.25">
      <c r="B15" s="197" t="s">
        <v>117</v>
      </c>
      <c r="C15" s="197">
        <f>SUM(C12:C14)</f>
        <v>5</v>
      </c>
      <c r="D15" s="197">
        <f t="shared" ref="D15:F15" si="1">SUM(D12:D14)</f>
        <v>39</v>
      </c>
      <c r="E15" s="197">
        <f t="shared" si="1"/>
        <v>21</v>
      </c>
      <c r="F15" s="197">
        <f t="shared" si="1"/>
        <v>65</v>
      </c>
    </row>
    <row r="16" spans="2:6" x14ac:dyDescent="0.25">
      <c r="B16" s="104" t="s">
        <v>345</v>
      </c>
      <c r="C16" s="101"/>
      <c r="D16" s="101"/>
      <c r="E16" s="101"/>
      <c r="F16" s="101"/>
    </row>
    <row r="17" spans="2:3" x14ac:dyDescent="0.25">
      <c r="B17" s="123" t="s">
        <v>253</v>
      </c>
      <c r="C17" s="234" t="s">
        <v>76</v>
      </c>
    </row>
  </sheetData>
  <mergeCells count="1">
    <mergeCell ref="B10:F10"/>
  </mergeCells>
  <hyperlinks>
    <hyperlink ref="C17" r:id="rId1" xr:uid="{8908B6EE-5D73-4FE0-BD41-FE39141D58A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Y81"/>
  <sheetViews>
    <sheetView topLeftCell="I1" zoomScale="70" zoomScaleNormal="70" workbookViewId="0">
      <selection activeCell="P14" sqref="P14"/>
    </sheetView>
  </sheetViews>
  <sheetFormatPr defaultRowHeight="15" x14ac:dyDescent="0.25"/>
  <cols>
    <col min="1" max="1" width="9.140625" style="97"/>
    <col min="2" max="2" width="9" style="97" customWidth="1"/>
    <col min="3" max="3" width="60.140625" style="97" customWidth="1"/>
    <col min="4" max="4" width="20.5703125" style="97" customWidth="1"/>
    <col min="5" max="6" width="16.7109375" style="97" bestFit="1" customWidth="1"/>
    <col min="7" max="7" width="16" style="97" bestFit="1" customWidth="1"/>
    <col min="8" max="8" width="19.140625" style="97" customWidth="1"/>
    <col min="9" max="9" width="16.7109375" style="97" bestFit="1" customWidth="1"/>
    <col min="10" max="10" width="14.85546875" style="97" bestFit="1" customWidth="1"/>
    <col min="11" max="11" width="37" style="97" customWidth="1"/>
    <col min="12" max="12" width="16" style="97" bestFit="1" customWidth="1"/>
    <col min="13" max="13" width="15.140625" style="97" bestFit="1" customWidth="1"/>
    <col min="14" max="15" width="13.85546875" style="97" customWidth="1"/>
    <col min="16" max="16" width="27.140625" style="97" customWidth="1"/>
    <col min="17" max="18" width="13" style="97" bestFit="1" customWidth="1"/>
    <col min="19" max="19" width="14.28515625" style="97" bestFit="1" customWidth="1"/>
    <col min="20" max="20" width="14.140625" style="97" bestFit="1" customWidth="1"/>
    <col min="21" max="24" width="12.85546875" style="97" bestFit="1" customWidth="1"/>
    <col min="25" max="25" width="14" style="97" bestFit="1" customWidth="1"/>
    <col min="26" max="16384" width="9.140625" style="97"/>
  </cols>
  <sheetData>
    <row r="2" spans="2:25" x14ac:dyDescent="0.25">
      <c r="B2" s="425" t="s">
        <v>346</v>
      </c>
      <c r="C2" s="425"/>
      <c r="D2" s="425"/>
      <c r="E2" s="425"/>
      <c r="F2" s="425"/>
      <c r="G2" s="425"/>
      <c r="H2" s="425"/>
      <c r="I2" s="425"/>
    </row>
    <row r="3" spans="2:25" x14ac:dyDescent="0.25">
      <c r="B3" s="426" t="s">
        <v>77</v>
      </c>
      <c r="C3" s="426"/>
      <c r="D3" s="426"/>
      <c r="E3" s="426"/>
      <c r="F3" s="426"/>
      <c r="G3" s="426"/>
      <c r="H3" s="426"/>
      <c r="I3" s="426"/>
    </row>
    <row r="4" spans="2:25" x14ac:dyDescent="0.25">
      <c r="B4" s="426"/>
      <c r="C4" s="426"/>
      <c r="D4" s="426"/>
      <c r="E4" s="426"/>
      <c r="F4" s="426"/>
      <c r="G4" s="426"/>
      <c r="H4" s="426"/>
      <c r="I4" s="426"/>
    </row>
    <row r="5" spans="2:25" ht="28.5" customHeight="1" x14ac:dyDescent="0.25">
      <c r="B5" s="426"/>
      <c r="C5" s="426"/>
      <c r="D5" s="426"/>
      <c r="E5" s="426"/>
      <c r="F5" s="426"/>
      <c r="G5" s="426"/>
      <c r="H5" s="426"/>
      <c r="I5" s="426"/>
    </row>
    <row r="6" spans="2:25" x14ac:dyDescent="0.25">
      <c r="B6" s="426"/>
      <c r="C6" s="426"/>
      <c r="D6" s="426"/>
      <c r="E6" s="426"/>
      <c r="F6" s="426"/>
      <c r="G6" s="426"/>
      <c r="H6" s="426"/>
      <c r="I6" s="426"/>
    </row>
    <row r="7" spans="2:25" x14ac:dyDescent="0.25">
      <c r="B7" s="426"/>
      <c r="C7" s="426"/>
      <c r="D7" s="426"/>
      <c r="E7" s="426"/>
      <c r="F7" s="426"/>
      <c r="G7" s="426"/>
      <c r="H7" s="426"/>
      <c r="I7" s="426"/>
    </row>
    <row r="9" spans="2:25" ht="15.75" x14ac:dyDescent="0.25">
      <c r="B9" s="430" t="s">
        <v>348</v>
      </c>
      <c r="C9" s="430"/>
      <c r="D9" s="430"/>
      <c r="E9" s="430"/>
      <c r="F9" s="430"/>
      <c r="G9" s="430"/>
      <c r="H9" s="430"/>
      <c r="I9" s="430"/>
      <c r="J9" s="430"/>
      <c r="K9" s="430"/>
      <c r="L9" s="430"/>
      <c r="M9" s="430"/>
      <c r="N9" s="430"/>
      <c r="P9" s="424" t="s">
        <v>628</v>
      </c>
      <c r="Q9" s="424"/>
      <c r="R9" s="424"/>
      <c r="S9" s="424"/>
      <c r="T9" s="424"/>
      <c r="U9" s="424"/>
      <c r="V9" s="424"/>
      <c r="W9" s="424"/>
      <c r="X9" s="424"/>
      <c r="Y9" s="424"/>
    </row>
    <row r="10" spans="2:25" ht="15.75" x14ac:dyDescent="0.25">
      <c r="B10" s="428" t="s">
        <v>604</v>
      </c>
      <c r="C10" s="428"/>
      <c r="D10" s="238">
        <v>2015</v>
      </c>
      <c r="E10" s="238">
        <v>2016</v>
      </c>
      <c r="F10" s="238">
        <v>2017</v>
      </c>
      <c r="G10" s="238">
        <v>2018</v>
      </c>
      <c r="H10" s="237">
        <v>2019</v>
      </c>
      <c r="I10" s="238">
        <v>2020</v>
      </c>
      <c r="J10" s="238">
        <v>2021</v>
      </c>
      <c r="K10" s="238">
        <v>2022</v>
      </c>
      <c r="L10" s="238">
        <v>2023</v>
      </c>
      <c r="M10" s="238">
        <v>2024</v>
      </c>
      <c r="N10" s="238">
        <v>2025</v>
      </c>
      <c r="P10" s="239"/>
      <c r="Q10" s="240">
        <v>2016</v>
      </c>
      <c r="R10" s="240">
        <v>2017</v>
      </c>
      <c r="S10" s="240">
        <v>2018</v>
      </c>
      <c r="T10" s="240">
        <v>2019</v>
      </c>
      <c r="U10" s="240">
        <v>2020</v>
      </c>
      <c r="V10" s="240">
        <v>2021</v>
      </c>
      <c r="W10" s="240">
        <v>2022</v>
      </c>
      <c r="X10" s="240">
        <v>2023</v>
      </c>
      <c r="Y10" s="240">
        <v>2024</v>
      </c>
    </row>
    <row r="11" spans="2:25" ht="15" customHeight="1" x14ac:dyDescent="0.25">
      <c r="B11" s="228">
        <v>1</v>
      </c>
      <c r="C11" s="228" t="s">
        <v>605</v>
      </c>
      <c r="D11" s="241">
        <v>405</v>
      </c>
      <c r="E11" s="241">
        <v>435</v>
      </c>
      <c r="F11" s="241">
        <v>379</v>
      </c>
      <c r="G11" s="241">
        <v>379</v>
      </c>
      <c r="H11" s="241">
        <v>484</v>
      </c>
      <c r="I11" s="239">
        <v>816</v>
      </c>
      <c r="J11" s="239">
        <v>858</v>
      </c>
      <c r="K11" s="242">
        <v>1311</v>
      </c>
      <c r="L11" s="242">
        <v>281</v>
      </c>
      <c r="M11" s="242">
        <v>13</v>
      </c>
      <c r="N11" s="242">
        <v>113</v>
      </c>
      <c r="P11" s="228" t="s">
        <v>606</v>
      </c>
      <c r="Q11" s="243">
        <v>350000</v>
      </c>
      <c r="R11" s="243">
        <v>91000</v>
      </c>
      <c r="S11" s="243">
        <v>171000</v>
      </c>
      <c r="T11" s="243">
        <v>445000</v>
      </c>
      <c r="U11" s="243">
        <v>466000</v>
      </c>
      <c r="V11" s="243">
        <v>470000</v>
      </c>
      <c r="W11" s="243">
        <v>374000</v>
      </c>
      <c r="X11" s="243">
        <v>1153000</v>
      </c>
      <c r="Y11" s="243">
        <v>271000</v>
      </c>
    </row>
    <row r="12" spans="2:25" ht="33" customHeight="1" x14ac:dyDescent="0.25">
      <c r="B12" s="228">
        <v>2</v>
      </c>
      <c r="C12" s="228" t="s">
        <v>607</v>
      </c>
      <c r="D12" s="241">
        <v>632</v>
      </c>
      <c r="E12" s="241">
        <v>364</v>
      </c>
      <c r="F12" s="241">
        <v>247</v>
      </c>
      <c r="G12" s="241">
        <v>254</v>
      </c>
      <c r="H12" s="241">
        <v>250</v>
      </c>
      <c r="I12" s="239">
        <v>284</v>
      </c>
      <c r="J12" s="239">
        <v>285</v>
      </c>
      <c r="K12" s="242">
        <v>197</v>
      </c>
      <c r="L12" s="242" t="s">
        <v>202</v>
      </c>
      <c r="M12" s="242">
        <v>0</v>
      </c>
      <c r="N12" s="242">
        <v>0</v>
      </c>
      <c r="P12" s="244" t="s">
        <v>347</v>
      </c>
      <c r="Q12" s="245">
        <v>2224604</v>
      </c>
      <c r="R12" s="245">
        <v>2936143.4892712971</v>
      </c>
      <c r="S12" s="245">
        <v>2991850</v>
      </c>
      <c r="T12" s="245">
        <v>2727737</v>
      </c>
      <c r="U12" s="245">
        <v>3150227</v>
      </c>
      <c r="V12" s="245">
        <v>5925255</v>
      </c>
      <c r="W12" s="245">
        <v>6835115</v>
      </c>
      <c r="X12" s="245">
        <v>9497549</v>
      </c>
      <c r="Y12" s="245">
        <v>10254875.01586487</v>
      </c>
    </row>
    <row r="13" spans="2:25" ht="15" customHeight="1" x14ac:dyDescent="0.25">
      <c r="B13" s="246">
        <v>3</v>
      </c>
      <c r="C13" s="228" t="s">
        <v>608</v>
      </c>
      <c r="D13" s="247">
        <v>326</v>
      </c>
      <c r="E13" s="247">
        <v>198</v>
      </c>
      <c r="F13" s="247">
        <v>195</v>
      </c>
      <c r="G13" s="247">
        <v>195</v>
      </c>
      <c r="H13" s="247">
        <v>306</v>
      </c>
      <c r="I13" s="239">
        <v>422</v>
      </c>
      <c r="J13" s="239">
        <v>444</v>
      </c>
      <c r="K13" s="248">
        <v>469</v>
      </c>
      <c r="L13" s="248">
        <v>119</v>
      </c>
      <c r="M13" s="248">
        <v>0</v>
      </c>
      <c r="N13" s="248">
        <v>804</v>
      </c>
      <c r="P13" s="249" t="s">
        <v>629</v>
      </c>
      <c r="Q13" s="250">
        <f t="shared" ref="Q13:U13" si="0">(Q11/Q12)*100</f>
        <v>15.733137223523826</v>
      </c>
      <c r="R13" s="250">
        <f t="shared" si="0"/>
        <v>3.0993035705685053</v>
      </c>
      <c r="S13" s="250">
        <f t="shared" si="0"/>
        <v>5.715527182178251</v>
      </c>
      <c r="T13" s="250">
        <f t="shared" si="0"/>
        <v>16.313889498877639</v>
      </c>
      <c r="U13" s="250">
        <f t="shared" si="0"/>
        <v>14.792584788334301</v>
      </c>
      <c r="V13" s="250">
        <f t="shared" ref="V13:Y13" si="1">(V11/V12)*100</f>
        <v>7.9321480678890612</v>
      </c>
      <c r="W13" s="250">
        <f t="shared" si="1"/>
        <v>5.4717440745327615</v>
      </c>
      <c r="X13" s="250">
        <f t="shared" si="1"/>
        <v>12.13997421861156</v>
      </c>
      <c r="Y13" s="250">
        <f t="shared" si="1"/>
        <v>2.6426455669205886</v>
      </c>
    </row>
    <row r="14" spans="2:25" ht="15" customHeight="1" x14ac:dyDescent="0.25">
      <c r="B14" s="246">
        <v>4</v>
      </c>
      <c r="C14" s="228" t="s">
        <v>349</v>
      </c>
      <c r="D14" s="239"/>
      <c r="E14" s="239"/>
      <c r="F14" s="239"/>
      <c r="G14" s="239"/>
      <c r="H14" s="247">
        <v>28</v>
      </c>
      <c r="I14" s="239">
        <v>60</v>
      </c>
      <c r="J14" s="239">
        <v>74</v>
      </c>
      <c r="K14" s="248">
        <v>103</v>
      </c>
      <c r="L14" s="248">
        <v>1</v>
      </c>
      <c r="M14" s="248">
        <v>0</v>
      </c>
      <c r="N14" s="248">
        <v>4</v>
      </c>
    </row>
    <row r="15" spans="2:25" ht="15" customHeight="1" x14ac:dyDescent="0.25">
      <c r="B15" s="246">
        <v>5</v>
      </c>
      <c r="C15" s="228" t="s">
        <v>609</v>
      </c>
      <c r="D15" s="247">
        <v>206</v>
      </c>
      <c r="E15" s="247">
        <v>197</v>
      </c>
      <c r="F15" s="247">
        <v>181</v>
      </c>
      <c r="G15" s="247">
        <v>177</v>
      </c>
      <c r="H15" s="247">
        <v>209</v>
      </c>
      <c r="I15" s="239">
        <v>358</v>
      </c>
      <c r="J15" s="239">
        <v>343</v>
      </c>
      <c r="K15" s="248">
        <v>537</v>
      </c>
      <c r="L15" s="248">
        <v>41</v>
      </c>
      <c r="M15" s="248">
        <v>0</v>
      </c>
      <c r="N15" s="248">
        <v>53</v>
      </c>
    </row>
    <row r="16" spans="2:25" ht="15" customHeight="1" x14ac:dyDescent="0.25">
      <c r="B16" s="228">
        <v>6</v>
      </c>
      <c r="C16" s="228" t="s">
        <v>350</v>
      </c>
      <c r="D16" s="239" t="s">
        <v>202</v>
      </c>
      <c r="E16" s="239" t="s">
        <v>202</v>
      </c>
      <c r="F16" s="239">
        <v>8</v>
      </c>
      <c r="G16" s="239">
        <v>9</v>
      </c>
      <c r="H16" s="239">
        <v>9</v>
      </c>
      <c r="I16" s="239">
        <v>10</v>
      </c>
      <c r="J16" s="239">
        <v>10</v>
      </c>
      <c r="K16" s="248">
        <v>38</v>
      </c>
      <c r="L16" s="248">
        <v>1</v>
      </c>
      <c r="M16" s="248">
        <v>0</v>
      </c>
      <c r="N16" s="248">
        <v>1</v>
      </c>
    </row>
    <row r="17" spans="2:14" ht="15" customHeight="1" x14ac:dyDescent="0.25">
      <c r="B17" s="228">
        <v>7</v>
      </c>
      <c r="C17" s="228" t="s">
        <v>351</v>
      </c>
      <c r="D17" s="239" t="s">
        <v>202</v>
      </c>
      <c r="E17" s="239" t="s">
        <v>202</v>
      </c>
      <c r="F17" s="239">
        <v>9</v>
      </c>
      <c r="G17" s="239">
        <v>18</v>
      </c>
      <c r="H17" s="239">
        <v>19</v>
      </c>
      <c r="I17" s="239">
        <v>16</v>
      </c>
      <c r="J17" s="239">
        <v>19</v>
      </c>
      <c r="K17" s="248">
        <v>58</v>
      </c>
      <c r="L17" s="248">
        <v>4</v>
      </c>
      <c r="M17" s="248">
        <v>0</v>
      </c>
      <c r="N17" s="248">
        <v>4</v>
      </c>
    </row>
    <row r="18" spans="2:14" ht="15" customHeight="1" x14ac:dyDescent="0.25">
      <c r="B18" s="246">
        <v>8</v>
      </c>
      <c r="C18" s="228" t="s">
        <v>352</v>
      </c>
      <c r="D18" s="239" t="s">
        <v>202</v>
      </c>
      <c r="E18" s="239" t="s">
        <v>202</v>
      </c>
      <c r="F18" s="239">
        <v>9</v>
      </c>
      <c r="G18" s="239">
        <v>9</v>
      </c>
      <c r="H18" s="239">
        <v>8</v>
      </c>
      <c r="I18" s="239">
        <v>6</v>
      </c>
      <c r="J18" s="239">
        <v>5</v>
      </c>
      <c r="K18" s="248">
        <v>15</v>
      </c>
      <c r="L18" s="248">
        <v>2</v>
      </c>
      <c r="M18" s="248">
        <v>0</v>
      </c>
      <c r="N18" s="248">
        <v>2</v>
      </c>
    </row>
    <row r="19" spans="2:14" ht="15" customHeight="1" x14ac:dyDescent="0.25">
      <c r="B19" s="246">
        <v>9</v>
      </c>
      <c r="C19" s="228" t="s">
        <v>610</v>
      </c>
      <c r="D19" s="247">
        <v>243</v>
      </c>
      <c r="E19" s="247">
        <v>242</v>
      </c>
      <c r="F19" s="247">
        <v>285</v>
      </c>
      <c r="G19" s="247">
        <v>285</v>
      </c>
      <c r="H19" s="247">
        <v>340</v>
      </c>
      <c r="I19" s="239">
        <v>468</v>
      </c>
      <c r="J19" s="239">
        <v>456</v>
      </c>
      <c r="K19" s="248">
        <v>680</v>
      </c>
      <c r="L19" s="248">
        <v>7</v>
      </c>
      <c r="M19" s="248">
        <v>15</v>
      </c>
      <c r="N19" s="248">
        <v>25</v>
      </c>
    </row>
    <row r="20" spans="2:14" ht="15" customHeight="1" x14ac:dyDescent="0.25">
      <c r="B20" s="246">
        <v>10</v>
      </c>
      <c r="C20" s="251" t="s">
        <v>611</v>
      </c>
      <c r="D20" s="247">
        <v>182</v>
      </c>
      <c r="E20" s="247">
        <v>114</v>
      </c>
      <c r="F20" s="247">
        <v>104</v>
      </c>
      <c r="G20" s="247">
        <v>104</v>
      </c>
      <c r="H20" s="247">
        <v>162</v>
      </c>
      <c r="I20" s="239">
        <v>175</v>
      </c>
      <c r="J20" s="239">
        <v>278</v>
      </c>
      <c r="K20" s="248">
        <v>438</v>
      </c>
      <c r="L20" s="248">
        <v>69</v>
      </c>
      <c r="M20" s="248">
        <v>45</v>
      </c>
      <c r="N20" s="248">
        <v>81</v>
      </c>
    </row>
    <row r="21" spans="2:14" ht="15" customHeight="1" x14ac:dyDescent="0.25">
      <c r="B21" s="228">
        <v>11</v>
      </c>
      <c r="C21" s="228" t="s">
        <v>612</v>
      </c>
      <c r="D21" s="247">
        <v>772</v>
      </c>
      <c r="E21" s="248">
        <v>1517</v>
      </c>
      <c r="F21" s="248">
        <v>2695</v>
      </c>
      <c r="G21" s="248">
        <v>3658</v>
      </c>
      <c r="H21" s="248">
        <v>4901</v>
      </c>
      <c r="I21" s="239">
        <v>4237</v>
      </c>
      <c r="J21" s="239">
        <v>10516</v>
      </c>
      <c r="K21" s="248">
        <v>11323</v>
      </c>
      <c r="L21" s="248">
        <v>17101</v>
      </c>
      <c r="M21" s="248">
        <v>150</v>
      </c>
      <c r="N21" s="248">
        <v>17642</v>
      </c>
    </row>
    <row r="22" spans="2:14" ht="15" customHeight="1" x14ac:dyDescent="0.25">
      <c r="B22" s="228">
        <v>12</v>
      </c>
      <c r="C22" s="251" t="s">
        <v>613</v>
      </c>
      <c r="D22" s="247">
        <v>105</v>
      </c>
      <c r="E22" s="247">
        <v>113</v>
      </c>
      <c r="F22" s="247">
        <v>70</v>
      </c>
      <c r="G22" s="247">
        <v>64</v>
      </c>
      <c r="H22" s="247">
        <v>73</v>
      </c>
      <c r="I22" s="239">
        <v>87</v>
      </c>
      <c r="J22" s="239">
        <v>98</v>
      </c>
      <c r="K22" s="248">
        <v>138</v>
      </c>
      <c r="L22" s="248">
        <v>73</v>
      </c>
      <c r="M22" s="248">
        <v>0</v>
      </c>
      <c r="N22" s="248">
        <v>133</v>
      </c>
    </row>
    <row r="23" spans="2:14" ht="15" customHeight="1" x14ac:dyDescent="0.25">
      <c r="B23" s="246">
        <v>13</v>
      </c>
      <c r="C23" s="251" t="s">
        <v>614</v>
      </c>
      <c r="D23" s="247">
        <v>14</v>
      </c>
      <c r="E23" s="247">
        <v>18</v>
      </c>
      <c r="F23" s="247">
        <v>14</v>
      </c>
      <c r="G23" s="247">
        <v>14</v>
      </c>
      <c r="H23" s="247">
        <v>16</v>
      </c>
      <c r="I23" s="239">
        <v>16</v>
      </c>
      <c r="J23" s="239">
        <v>65</v>
      </c>
      <c r="K23" s="248">
        <v>59</v>
      </c>
      <c r="L23" s="248">
        <v>32</v>
      </c>
      <c r="M23" s="248">
        <v>12842</v>
      </c>
      <c r="N23" s="248">
        <v>1323</v>
      </c>
    </row>
    <row r="24" spans="2:14" ht="15" customHeight="1" x14ac:dyDescent="0.25">
      <c r="B24" s="246">
        <v>14</v>
      </c>
      <c r="C24" s="251" t="s">
        <v>615</v>
      </c>
      <c r="D24" s="247">
        <v>27</v>
      </c>
      <c r="E24" s="247">
        <v>281</v>
      </c>
      <c r="F24" s="247">
        <v>112</v>
      </c>
      <c r="G24" s="247">
        <v>112</v>
      </c>
      <c r="H24" s="247">
        <v>112</v>
      </c>
      <c r="I24" s="239">
        <v>107</v>
      </c>
      <c r="J24" s="239">
        <v>55</v>
      </c>
      <c r="K24" s="248">
        <v>174</v>
      </c>
      <c r="L24" s="248">
        <v>169</v>
      </c>
      <c r="M24" s="248">
        <v>114</v>
      </c>
      <c r="N24" s="248">
        <v>196</v>
      </c>
    </row>
    <row r="25" spans="2:14" ht="15" customHeight="1" x14ac:dyDescent="0.25">
      <c r="B25" s="246">
        <v>15</v>
      </c>
      <c r="C25" s="252" t="s">
        <v>606</v>
      </c>
      <c r="D25" s="253">
        <v>257</v>
      </c>
      <c r="E25" s="253">
        <v>350</v>
      </c>
      <c r="F25" s="253">
        <v>91</v>
      </c>
      <c r="G25" s="253">
        <v>171</v>
      </c>
      <c r="H25" s="253">
        <v>445</v>
      </c>
      <c r="I25" s="254">
        <v>466</v>
      </c>
      <c r="J25" s="254">
        <v>470</v>
      </c>
      <c r="K25" s="255">
        <v>374</v>
      </c>
      <c r="L25" s="255">
        <v>1153</v>
      </c>
      <c r="M25" s="255">
        <v>271</v>
      </c>
      <c r="N25" s="255">
        <v>1132</v>
      </c>
    </row>
    <row r="26" spans="2:14" ht="15" customHeight="1" x14ac:dyDescent="0.25">
      <c r="B26" s="228">
        <v>16</v>
      </c>
      <c r="C26" s="228" t="s">
        <v>616</v>
      </c>
      <c r="D26" s="247">
        <v>706</v>
      </c>
      <c r="E26" s="247">
        <v>542</v>
      </c>
      <c r="F26" s="247">
        <v>106</v>
      </c>
      <c r="G26" s="247">
        <v>191</v>
      </c>
      <c r="H26" s="247">
        <v>133</v>
      </c>
      <c r="I26" s="239">
        <v>93</v>
      </c>
      <c r="J26" s="239">
        <v>277</v>
      </c>
      <c r="K26" s="248">
        <f>38+75+163+475</f>
        <v>751</v>
      </c>
      <c r="L26" s="248">
        <f>3+34+169+372</f>
        <v>578</v>
      </c>
      <c r="M26" s="248">
        <f>0+95+202+626</f>
        <v>923</v>
      </c>
      <c r="N26" s="248">
        <f>2+85+176+589</f>
        <v>852</v>
      </c>
    </row>
    <row r="27" spans="2:14" ht="15" customHeight="1" x14ac:dyDescent="0.25">
      <c r="B27" s="228">
        <v>17</v>
      </c>
      <c r="C27" s="251" t="s">
        <v>617</v>
      </c>
      <c r="D27" s="247">
        <v>28</v>
      </c>
      <c r="E27" s="247">
        <v>26</v>
      </c>
      <c r="F27" s="247">
        <v>30</v>
      </c>
      <c r="G27" s="247">
        <v>30</v>
      </c>
      <c r="H27" s="247">
        <v>43</v>
      </c>
      <c r="I27" s="239">
        <v>52</v>
      </c>
      <c r="J27" s="239">
        <v>63</v>
      </c>
      <c r="K27" s="248">
        <v>151</v>
      </c>
      <c r="L27" s="248">
        <v>33</v>
      </c>
      <c r="M27" s="248">
        <v>0</v>
      </c>
      <c r="N27" s="248">
        <v>61</v>
      </c>
    </row>
    <row r="28" spans="2:14" ht="15" customHeight="1" x14ac:dyDescent="0.25">
      <c r="B28" s="246">
        <v>18</v>
      </c>
      <c r="C28" s="228" t="s">
        <v>618</v>
      </c>
      <c r="D28" s="247">
        <v>756</v>
      </c>
      <c r="E28" s="247">
        <v>819</v>
      </c>
      <c r="F28" s="247">
        <v>776</v>
      </c>
      <c r="G28" s="247">
        <v>825</v>
      </c>
      <c r="H28" s="247">
        <v>905</v>
      </c>
      <c r="I28" s="239">
        <v>922</v>
      </c>
      <c r="J28" s="239">
        <v>1157</v>
      </c>
      <c r="K28" s="248">
        <v>2281</v>
      </c>
      <c r="L28" s="248">
        <v>2727</v>
      </c>
      <c r="M28" s="248">
        <v>718</v>
      </c>
      <c r="N28" s="248">
        <v>3215</v>
      </c>
    </row>
    <row r="29" spans="2:14" ht="15" customHeight="1" x14ac:dyDescent="0.25">
      <c r="B29" s="246">
        <v>19</v>
      </c>
      <c r="C29" s="228" t="s">
        <v>353</v>
      </c>
      <c r="D29" s="239">
        <v>969</v>
      </c>
      <c r="E29" s="256">
        <v>1166</v>
      </c>
      <c r="F29" s="256">
        <v>1468</v>
      </c>
      <c r="G29" s="256">
        <v>1468</v>
      </c>
      <c r="H29" s="256">
        <v>2151</v>
      </c>
      <c r="I29" s="239">
        <v>1775</v>
      </c>
      <c r="J29" s="239">
        <v>2238</v>
      </c>
      <c r="K29" s="248">
        <v>3003</v>
      </c>
      <c r="L29" s="248">
        <f>639+303+127+241</f>
        <v>1310</v>
      </c>
      <c r="M29" s="248">
        <f>0+196+147+0</f>
        <v>343</v>
      </c>
      <c r="N29" s="248">
        <f>757+254+23+305</f>
        <v>1339</v>
      </c>
    </row>
    <row r="30" spans="2:14" ht="15" customHeight="1" x14ac:dyDescent="0.25">
      <c r="B30" s="246">
        <v>20</v>
      </c>
      <c r="C30" s="228" t="s">
        <v>619</v>
      </c>
      <c r="D30" s="247">
        <v>31</v>
      </c>
      <c r="E30" s="247">
        <v>14</v>
      </c>
      <c r="F30" s="247">
        <v>13</v>
      </c>
      <c r="G30" s="247">
        <v>12</v>
      </c>
      <c r="H30" s="247">
        <v>45</v>
      </c>
      <c r="I30" s="239">
        <v>52</v>
      </c>
      <c r="J30" s="239">
        <v>99</v>
      </c>
      <c r="K30" s="248">
        <v>97</v>
      </c>
      <c r="L30" s="248">
        <v>132</v>
      </c>
      <c r="M30" s="248">
        <v>225</v>
      </c>
      <c r="N30" s="248">
        <v>173</v>
      </c>
    </row>
    <row r="31" spans="2:14" ht="15" customHeight="1" x14ac:dyDescent="0.25">
      <c r="B31" s="228">
        <v>21</v>
      </c>
      <c r="C31" s="228" t="s">
        <v>620</v>
      </c>
      <c r="D31" s="247">
        <v>369</v>
      </c>
      <c r="E31" s="247">
        <v>318</v>
      </c>
      <c r="F31" s="247">
        <v>419</v>
      </c>
      <c r="G31" s="247">
        <v>946</v>
      </c>
      <c r="H31" s="247">
        <v>671</v>
      </c>
      <c r="I31" s="239">
        <v>383</v>
      </c>
      <c r="J31" s="239">
        <v>694</v>
      </c>
      <c r="K31" s="248">
        <v>1491</v>
      </c>
      <c r="L31" s="248">
        <v>1025</v>
      </c>
      <c r="M31" s="248">
        <v>235</v>
      </c>
      <c r="N31" s="248">
        <v>2822</v>
      </c>
    </row>
    <row r="32" spans="2:14" ht="15" customHeight="1" x14ac:dyDescent="0.25">
      <c r="B32" s="228">
        <v>22</v>
      </c>
      <c r="C32" s="228" t="s">
        <v>621</v>
      </c>
      <c r="D32" s="247">
        <v>223</v>
      </c>
      <c r="E32" s="247">
        <v>33</v>
      </c>
      <c r="F32" s="247">
        <v>197</v>
      </c>
      <c r="G32" s="247">
        <v>194</v>
      </c>
      <c r="H32" s="247">
        <v>78</v>
      </c>
      <c r="I32" s="239">
        <v>86</v>
      </c>
      <c r="J32" s="239">
        <v>145</v>
      </c>
      <c r="K32" s="248">
        <v>139</v>
      </c>
      <c r="L32" s="248">
        <v>79</v>
      </c>
      <c r="M32" s="248">
        <v>0</v>
      </c>
      <c r="N32" s="248">
        <f>75+86</f>
        <v>161</v>
      </c>
    </row>
    <row r="33" spans="2:14" ht="15" customHeight="1" x14ac:dyDescent="0.25">
      <c r="B33" s="246">
        <v>23</v>
      </c>
      <c r="C33" s="228" t="s">
        <v>622</v>
      </c>
      <c r="D33" s="248">
        <v>1981</v>
      </c>
      <c r="E33" s="247">
        <v>230</v>
      </c>
      <c r="F33" s="247">
        <v>825</v>
      </c>
      <c r="G33" s="247">
        <v>629</v>
      </c>
      <c r="H33" s="248">
        <v>1614</v>
      </c>
      <c r="I33" s="239">
        <v>684</v>
      </c>
      <c r="J33" s="239">
        <v>148</v>
      </c>
      <c r="K33" s="248">
        <f>1202+69</f>
        <v>1271</v>
      </c>
      <c r="L33" s="248">
        <f>1713+8</f>
        <v>1721</v>
      </c>
      <c r="M33" s="248">
        <v>2384</v>
      </c>
      <c r="N33" s="248">
        <v>1586</v>
      </c>
    </row>
    <row r="34" spans="2:14" ht="15" customHeight="1" x14ac:dyDescent="0.25">
      <c r="B34" s="246">
        <v>24</v>
      </c>
      <c r="C34" s="228" t="s">
        <v>623</v>
      </c>
      <c r="D34" s="247">
        <v>52</v>
      </c>
      <c r="E34" s="247">
        <v>230</v>
      </c>
      <c r="F34" s="247">
        <v>53</v>
      </c>
      <c r="G34" s="247">
        <v>53</v>
      </c>
      <c r="H34" s="247">
        <v>64</v>
      </c>
      <c r="I34" s="239">
        <v>105</v>
      </c>
      <c r="J34" s="239">
        <v>133</v>
      </c>
      <c r="K34" s="248">
        <v>265</v>
      </c>
      <c r="L34" s="248">
        <v>233</v>
      </c>
      <c r="M34" s="248">
        <v>0</v>
      </c>
      <c r="N34" s="248">
        <v>335</v>
      </c>
    </row>
    <row r="35" spans="2:14" ht="15" customHeight="1" x14ac:dyDescent="0.25">
      <c r="B35" s="246">
        <v>25</v>
      </c>
      <c r="C35" s="228" t="s">
        <v>624</v>
      </c>
      <c r="D35" s="247">
        <v>108</v>
      </c>
      <c r="E35" s="247">
        <v>45</v>
      </c>
      <c r="F35" s="247">
        <v>117</v>
      </c>
      <c r="G35" s="247">
        <v>100</v>
      </c>
      <c r="H35" s="247">
        <v>927</v>
      </c>
      <c r="I35" s="239">
        <v>944</v>
      </c>
      <c r="J35" s="239">
        <v>3102</v>
      </c>
      <c r="K35" s="248">
        <f>19+319+5</f>
        <v>343</v>
      </c>
      <c r="L35" s="248">
        <f>300+55+15</f>
        <v>370</v>
      </c>
      <c r="M35" s="248">
        <v>0</v>
      </c>
      <c r="N35" s="248">
        <f>489+41</f>
        <v>530</v>
      </c>
    </row>
    <row r="36" spans="2:14" ht="15" customHeight="1" x14ac:dyDescent="0.25">
      <c r="B36" s="228">
        <v>26</v>
      </c>
      <c r="C36" s="251" t="s">
        <v>354</v>
      </c>
      <c r="D36" s="247"/>
      <c r="E36" s="247"/>
      <c r="F36" s="247"/>
      <c r="G36" s="247"/>
      <c r="H36" s="247"/>
      <c r="I36" s="239">
        <v>3</v>
      </c>
      <c r="J36" s="239">
        <v>11</v>
      </c>
      <c r="K36" s="248">
        <v>16</v>
      </c>
      <c r="L36" s="248">
        <v>44</v>
      </c>
      <c r="M36" s="248">
        <v>0</v>
      </c>
      <c r="N36" s="248">
        <f>21+34</f>
        <v>55</v>
      </c>
    </row>
    <row r="37" spans="2:14" ht="15" customHeight="1" x14ac:dyDescent="0.25">
      <c r="B37" s="228"/>
      <c r="C37" s="251" t="s">
        <v>355</v>
      </c>
      <c r="D37" s="247"/>
      <c r="E37" s="247"/>
      <c r="F37" s="247"/>
      <c r="G37" s="247"/>
      <c r="H37" s="247"/>
      <c r="I37" s="239">
        <v>0</v>
      </c>
      <c r="J37" s="239">
        <v>23</v>
      </c>
      <c r="K37" s="248">
        <v>33</v>
      </c>
      <c r="L37" s="248">
        <v>1</v>
      </c>
      <c r="M37" s="248">
        <v>0</v>
      </c>
      <c r="N37" s="248">
        <f>7+3</f>
        <v>10</v>
      </c>
    </row>
    <row r="38" spans="2:14" ht="15" customHeight="1" x14ac:dyDescent="0.25">
      <c r="B38" s="246">
        <v>27</v>
      </c>
      <c r="C38" s="251" t="s">
        <v>356</v>
      </c>
      <c r="D38" s="247"/>
      <c r="E38" s="247"/>
      <c r="F38" s="247"/>
      <c r="G38" s="247"/>
      <c r="H38" s="247"/>
      <c r="I38" s="239">
        <v>45</v>
      </c>
      <c r="J38" s="239">
        <v>29</v>
      </c>
      <c r="K38" s="248">
        <v>78</v>
      </c>
      <c r="L38" s="248">
        <v>45</v>
      </c>
      <c r="M38" s="248">
        <v>42</v>
      </c>
      <c r="N38" s="248">
        <v>54</v>
      </c>
    </row>
    <row r="39" spans="2:14" ht="15" customHeight="1" x14ac:dyDescent="0.25">
      <c r="B39" s="246">
        <v>28</v>
      </c>
      <c r="C39" s="228" t="s">
        <v>357</v>
      </c>
      <c r="D39" s="239">
        <v>66</v>
      </c>
      <c r="E39" s="239">
        <v>124</v>
      </c>
      <c r="F39" s="239">
        <v>28</v>
      </c>
      <c r="G39" s="239">
        <v>28</v>
      </c>
      <c r="H39" s="239">
        <v>35</v>
      </c>
      <c r="I39" s="239">
        <v>22</v>
      </c>
      <c r="J39" s="239">
        <v>15</v>
      </c>
      <c r="K39" s="248">
        <v>20</v>
      </c>
      <c r="L39" s="248">
        <v>5</v>
      </c>
      <c r="M39" s="248">
        <v>0</v>
      </c>
      <c r="N39" s="248">
        <v>6</v>
      </c>
    </row>
    <row r="40" spans="2:14" ht="15" customHeight="1" x14ac:dyDescent="0.25">
      <c r="B40" s="246">
        <v>29</v>
      </c>
      <c r="C40" s="228" t="s">
        <v>625</v>
      </c>
      <c r="D40" s="247">
        <v>1</v>
      </c>
      <c r="E40" s="247">
        <v>1</v>
      </c>
      <c r="F40" s="247">
        <v>1</v>
      </c>
      <c r="G40" s="247" t="s">
        <v>202</v>
      </c>
      <c r="H40" s="247" t="s">
        <v>202</v>
      </c>
      <c r="I40" s="239">
        <v>0</v>
      </c>
      <c r="J40" s="239">
        <v>35</v>
      </c>
      <c r="K40" s="248">
        <v>63</v>
      </c>
      <c r="L40" s="248">
        <v>44</v>
      </c>
      <c r="M40" s="248">
        <v>8</v>
      </c>
      <c r="N40" s="248">
        <v>36</v>
      </c>
    </row>
    <row r="41" spans="2:14" ht="15" customHeight="1" x14ac:dyDescent="0.25">
      <c r="B41" s="228">
        <v>30</v>
      </c>
      <c r="C41" s="251" t="s">
        <v>626</v>
      </c>
      <c r="D41" s="247">
        <v>64</v>
      </c>
      <c r="E41" s="247">
        <v>39</v>
      </c>
      <c r="F41" s="247">
        <v>47</v>
      </c>
      <c r="G41" s="247">
        <v>47</v>
      </c>
      <c r="H41" s="247">
        <v>52</v>
      </c>
      <c r="I41" s="239">
        <v>39</v>
      </c>
      <c r="J41" s="239">
        <v>48</v>
      </c>
      <c r="K41" s="248">
        <v>94</v>
      </c>
      <c r="L41" s="248">
        <v>6</v>
      </c>
      <c r="M41" s="248">
        <v>0</v>
      </c>
      <c r="N41" s="248">
        <v>9</v>
      </c>
    </row>
    <row r="42" spans="2:14" ht="15" customHeight="1" x14ac:dyDescent="0.25">
      <c r="B42" s="429" t="s">
        <v>627</v>
      </c>
      <c r="C42" s="429"/>
      <c r="D42" s="257">
        <v>8521</v>
      </c>
      <c r="E42" s="257">
        <v>7415</v>
      </c>
      <c r="F42" s="257">
        <v>8479</v>
      </c>
      <c r="G42" s="257">
        <v>9972</v>
      </c>
      <c r="H42" s="257">
        <v>14080</v>
      </c>
      <c r="I42" s="258">
        <v>12731</v>
      </c>
      <c r="J42" s="258">
        <v>22142</v>
      </c>
      <c r="K42" s="257">
        <f>SUM(K11:K41)</f>
        <v>26010</v>
      </c>
      <c r="L42" s="257">
        <f>SUM(L11:L41)</f>
        <v>27406</v>
      </c>
      <c r="M42" s="257">
        <f>SUM(M11:M41)</f>
        <v>18328</v>
      </c>
      <c r="N42" s="257">
        <f>SUM(N11:N41)</f>
        <v>32757</v>
      </c>
    </row>
    <row r="43" spans="2:14" ht="15.75" x14ac:dyDescent="0.25">
      <c r="B43" s="259" t="s">
        <v>358</v>
      </c>
      <c r="C43" s="259"/>
      <c r="E43" s="101"/>
      <c r="F43" s="101"/>
      <c r="G43" s="101"/>
      <c r="H43" s="101"/>
      <c r="I43" s="101"/>
      <c r="J43" s="101"/>
    </row>
    <row r="44" spans="2:14" ht="15.75" x14ac:dyDescent="0.25">
      <c r="B44" s="259" t="s">
        <v>253</v>
      </c>
      <c r="C44" s="260" t="s">
        <v>359</v>
      </c>
      <c r="D44" s="259" t="s">
        <v>360</v>
      </c>
      <c r="E44" s="261"/>
      <c r="F44" s="261"/>
      <c r="G44" s="261"/>
      <c r="H44" s="261"/>
      <c r="I44" s="261"/>
      <c r="J44" s="261"/>
    </row>
    <row r="45" spans="2:14" ht="15.75" x14ac:dyDescent="0.25">
      <c r="B45" s="259"/>
      <c r="C45" s="260" t="s">
        <v>361</v>
      </c>
      <c r="D45" s="259" t="s">
        <v>362</v>
      </c>
      <c r="E45" s="261"/>
      <c r="F45" s="261"/>
      <c r="G45" s="261"/>
      <c r="H45" s="261"/>
      <c r="I45" s="261"/>
      <c r="J45" s="261"/>
    </row>
    <row r="46" spans="2:14" ht="15.75" x14ac:dyDescent="0.25">
      <c r="B46" s="259" t="s">
        <v>363</v>
      </c>
      <c r="C46" s="259"/>
      <c r="E46" s="261"/>
      <c r="F46" s="261"/>
      <c r="G46" s="261"/>
      <c r="H46" s="261"/>
      <c r="I46" s="261"/>
      <c r="J46" s="261"/>
    </row>
    <row r="47" spans="2:14" x14ac:dyDescent="0.25">
      <c r="B47" s="261"/>
      <c r="C47" s="261"/>
      <c r="D47" s="261"/>
      <c r="E47" s="261"/>
      <c r="F47" s="261"/>
      <c r="G47" s="261"/>
      <c r="H47" s="261"/>
      <c r="I47" s="261"/>
      <c r="J47" s="261"/>
    </row>
    <row r="48" spans="2:14" x14ac:dyDescent="0.25">
      <c r="B48" s="261"/>
      <c r="C48" s="261"/>
      <c r="D48" s="261"/>
      <c r="E48" s="261"/>
      <c r="F48" s="261"/>
      <c r="G48" s="261"/>
      <c r="H48" s="261"/>
      <c r="I48" s="261"/>
      <c r="J48" s="261"/>
    </row>
    <row r="49" spans="2:15" x14ac:dyDescent="0.25">
      <c r="B49" s="261"/>
      <c r="C49" s="261"/>
      <c r="D49" s="261"/>
      <c r="E49" s="261"/>
      <c r="F49" s="261"/>
      <c r="G49" s="261"/>
      <c r="H49" s="261"/>
      <c r="I49" s="261"/>
      <c r="J49" s="261"/>
    </row>
    <row r="50" spans="2:15" x14ac:dyDescent="0.25">
      <c r="B50" s="261"/>
      <c r="C50" s="261"/>
      <c r="D50" s="261"/>
      <c r="E50" s="261"/>
      <c r="F50" s="261"/>
      <c r="G50" s="261"/>
      <c r="H50" s="261"/>
      <c r="I50" s="261"/>
      <c r="J50" s="261"/>
    </row>
    <row r="52" spans="2:15" x14ac:dyDescent="0.25">
      <c r="B52" s="431" t="s">
        <v>364</v>
      </c>
      <c r="C52" s="432"/>
      <c r="D52" s="432"/>
      <c r="E52" s="432"/>
      <c r="F52" s="432"/>
      <c r="G52" s="432"/>
      <c r="H52" s="432"/>
      <c r="I52" s="432"/>
      <c r="J52" s="432"/>
      <c r="K52" s="432"/>
      <c r="L52" s="433"/>
    </row>
    <row r="53" spans="2:15" x14ac:dyDescent="0.25">
      <c r="B53" s="108" t="s">
        <v>365</v>
      </c>
      <c r="C53" s="262"/>
      <c r="D53" s="262">
        <v>2016</v>
      </c>
      <c r="E53" s="262">
        <v>2017</v>
      </c>
      <c r="F53" s="262" t="s">
        <v>366</v>
      </c>
      <c r="G53" s="262" t="s">
        <v>367</v>
      </c>
      <c r="H53" s="263" t="s">
        <v>368</v>
      </c>
      <c r="I53" s="263">
        <v>2021</v>
      </c>
      <c r="J53" s="263">
        <v>2022</v>
      </c>
      <c r="K53" s="263">
        <v>2023</v>
      </c>
      <c r="L53" s="263">
        <v>2024</v>
      </c>
    </row>
    <row r="54" spans="2:15" x14ac:dyDescent="0.25">
      <c r="B54" s="264" t="s">
        <v>347</v>
      </c>
      <c r="C54" s="264"/>
      <c r="D54" s="264">
        <v>2224604</v>
      </c>
      <c r="E54" s="264">
        <v>2936143.4892712971</v>
      </c>
      <c r="F54" s="264">
        <v>2991850</v>
      </c>
      <c r="G54" s="264">
        <v>2727737</v>
      </c>
      <c r="H54" s="265">
        <v>3150227</v>
      </c>
      <c r="I54" s="266">
        <v>5925255</v>
      </c>
      <c r="J54" s="266">
        <v>6835115</v>
      </c>
      <c r="K54" s="266">
        <v>9497549</v>
      </c>
      <c r="L54" s="266">
        <v>10254875.01586487</v>
      </c>
      <c r="M54" s="267"/>
      <c r="N54" s="267"/>
      <c r="O54" s="267"/>
    </row>
    <row r="55" spans="2:15" x14ac:dyDescent="0.25">
      <c r="B55" s="268" t="s">
        <v>369</v>
      </c>
      <c r="C55" s="268"/>
      <c r="D55" s="268">
        <v>1147829.1607293156</v>
      </c>
      <c r="E55" s="268">
        <v>1731422.5877437217</v>
      </c>
      <c r="F55" s="268">
        <v>1718357.7528928008</v>
      </c>
      <c r="G55" s="268">
        <v>2165033</v>
      </c>
      <c r="H55" s="269">
        <v>2179086</v>
      </c>
      <c r="I55" s="270">
        <v>3462657</v>
      </c>
      <c r="J55" s="270">
        <v>4276466</v>
      </c>
      <c r="K55" s="270">
        <v>5558818</v>
      </c>
      <c r="L55" s="270">
        <v>6599612.447111398</v>
      </c>
      <c r="M55" s="271"/>
      <c r="N55" s="271"/>
      <c r="O55" s="271"/>
    </row>
    <row r="56" spans="2:15" x14ac:dyDescent="0.25">
      <c r="B56" s="268" t="s">
        <v>370</v>
      </c>
      <c r="C56" s="268"/>
      <c r="D56" s="268">
        <v>2768673.7746631489</v>
      </c>
      <c r="E56" s="268">
        <v>6349541.3486648714</v>
      </c>
      <c r="F56" s="268">
        <v>6358955.0724606626</v>
      </c>
      <c r="G56" s="268">
        <v>5429802</v>
      </c>
      <c r="H56" s="269">
        <v>8947572</v>
      </c>
      <c r="I56" s="270">
        <v>13295047</v>
      </c>
      <c r="J56" s="270">
        <v>25926085</v>
      </c>
      <c r="K56" s="270">
        <v>32542317</v>
      </c>
      <c r="L56" s="270">
        <v>38026306.04247161</v>
      </c>
    </row>
    <row r="57" spans="2:15" x14ac:dyDescent="0.25">
      <c r="B57" s="268" t="s">
        <v>371</v>
      </c>
      <c r="C57" s="268"/>
      <c r="D57" s="268">
        <v>396338.45918631234</v>
      </c>
      <c r="E57" s="268">
        <v>553399.08395272645</v>
      </c>
      <c r="F57" s="268">
        <v>765821.22046713356</v>
      </c>
      <c r="G57" s="268">
        <v>539728.36811007396</v>
      </c>
      <c r="H57" s="269">
        <v>561827</v>
      </c>
      <c r="I57" s="270">
        <v>959293</v>
      </c>
      <c r="J57" s="270">
        <v>1128371</v>
      </c>
      <c r="K57" s="270">
        <v>1392690</v>
      </c>
      <c r="L57" s="270">
        <v>1822271.3263622643</v>
      </c>
    </row>
    <row r="58" spans="2:15" x14ac:dyDescent="0.25">
      <c r="B58" s="268" t="s">
        <v>372</v>
      </c>
      <c r="C58" s="268"/>
      <c r="D58" s="268">
        <v>20546.18984521924</v>
      </c>
      <c r="E58" s="268">
        <v>39022.055478039081</v>
      </c>
      <c r="F58" s="268">
        <v>50641.694108516385</v>
      </c>
      <c r="G58" s="268">
        <v>70041.78663030405</v>
      </c>
      <c r="H58" s="269">
        <v>72832</v>
      </c>
      <c r="I58" s="270">
        <v>100834</v>
      </c>
      <c r="J58" s="270">
        <v>128810</v>
      </c>
      <c r="K58" s="270">
        <v>187751</v>
      </c>
      <c r="L58" s="270">
        <v>229926.47638899568</v>
      </c>
    </row>
    <row r="59" spans="2:15" x14ac:dyDescent="0.25">
      <c r="B59" s="268" t="s">
        <v>373</v>
      </c>
      <c r="C59" s="268"/>
      <c r="D59" s="268">
        <v>1195070.2999858258</v>
      </c>
      <c r="E59" s="268">
        <v>1619665.810195843</v>
      </c>
      <c r="F59" s="268">
        <v>2069341.5575021375</v>
      </c>
      <c r="G59" s="268">
        <v>2296730.3170979023</v>
      </c>
      <c r="H59" s="269">
        <v>2394781</v>
      </c>
      <c r="I59" s="270">
        <v>5269825</v>
      </c>
      <c r="J59" s="270">
        <v>8104935</v>
      </c>
      <c r="K59" s="270">
        <v>10976787</v>
      </c>
      <c r="L59" s="270">
        <v>12263355.34035404</v>
      </c>
    </row>
    <row r="60" spans="2:15" x14ac:dyDescent="0.25">
      <c r="B60" s="268" t="s">
        <v>374</v>
      </c>
      <c r="C60" s="268"/>
      <c r="D60" s="268">
        <v>4096569.7135058315</v>
      </c>
      <c r="E60" s="268">
        <v>4944068.5132995015</v>
      </c>
      <c r="F60" s="268">
        <v>5659395.4658068586</v>
      </c>
      <c r="G60" s="268">
        <v>5895346</v>
      </c>
      <c r="H60" s="269">
        <v>7473202</v>
      </c>
      <c r="I60" s="270">
        <v>13078104</v>
      </c>
      <c r="J60" s="270">
        <v>19034670</v>
      </c>
      <c r="K60" s="270">
        <v>26033378</v>
      </c>
      <c r="L60" s="270">
        <v>26575233.088670537</v>
      </c>
    </row>
    <row r="61" spans="2:15" x14ac:dyDescent="0.25">
      <c r="B61" s="268" t="s">
        <v>375</v>
      </c>
      <c r="C61" s="272"/>
      <c r="D61" s="272">
        <v>551375</v>
      </c>
      <c r="E61" s="272">
        <v>571351</v>
      </c>
      <c r="F61" s="272">
        <v>848175</v>
      </c>
      <c r="G61" s="272">
        <v>743569</v>
      </c>
      <c r="H61" s="273">
        <v>699218</v>
      </c>
      <c r="I61" s="270">
        <v>1173986</v>
      </c>
      <c r="J61" s="270">
        <v>2022312</v>
      </c>
      <c r="K61" s="270">
        <v>3437931</v>
      </c>
      <c r="L61" s="270">
        <v>4428627.7913583284</v>
      </c>
    </row>
    <row r="62" spans="2:15" x14ac:dyDescent="0.25">
      <c r="B62" s="268" t="s">
        <v>376</v>
      </c>
      <c r="C62" s="272"/>
      <c r="D62" s="272">
        <v>812286.73034853744</v>
      </c>
      <c r="E62" s="272">
        <v>878971</v>
      </c>
      <c r="F62" s="272">
        <v>1061309</v>
      </c>
      <c r="G62" s="272">
        <v>1702452</v>
      </c>
      <c r="H62" s="273">
        <v>618153</v>
      </c>
      <c r="I62" s="270">
        <v>842063</v>
      </c>
      <c r="J62" s="270">
        <v>1305197</v>
      </c>
      <c r="K62" s="270">
        <v>2088315.9999999998</v>
      </c>
      <c r="L62" s="270">
        <v>2841834.976631606</v>
      </c>
    </row>
    <row r="63" spans="2:15" x14ac:dyDescent="0.25">
      <c r="B63" s="268" t="s">
        <v>377</v>
      </c>
      <c r="C63" s="268"/>
      <c r="D63" s="268">
        <v>1762579.4810744012</v>
      </c>
      <c r="E63" s="268">
        <v>1321828.5059791135</v>
      </c>
      <c r="F63" s="268">
        <v>1225240.9260632377</v>
      </c>
      <c r="G63" s="268">
        <v>1204865.214509625</v>
      </c>
      <c r="H63" s="269">
        <v>1487628</v>
      </c>
      <c r="I63" s="270">
        <v>1963843</v>
      </c>
      <c r="J63" s="270">
        <v>2353120</v>
      </c>
      <c r="K63" s="270">
        <v>3320300</v>
      </c>
      <c r="L63" s="270">
        <v>5295255.244368203</v>
      </c>
    </row>
    <row r="64" spans="2:15" x14ac:dyDescent="0.25">
      <c r="B64" s="268" t="s">
        <v>378</v>
      </c>
      <c r="C64" s="268"/>
      <c r="D64" s="268">
        <v>998634.61189212988</v>
      </c>
      <c r="E64" s="268">
        <v>1261448.8250706953</v>
      </c>
      <c r="F64" s="268">
        <v>1794979</v>
      </c>
      <c r="G64" s="268">
        <v>1980000</v>
      </c>
      <c r="H64" s="269">
        <v>2568931</v>
      </c>
      <c r="I64" s="270">
        <v>4859018</v>
      </c>
      <c r="J64" s="270">
        <v>8225507</v>
      </c>
      <c r="K64" s="270">
        <v>10906300</v>
      </c>
      <c r="L64" s="270">
        <v>13187761.756345425</v>
      </c>
    </row>
    <row r="65" spans="2:12" x14ac:dyDescent="0.25">
      <c r="B65" s="268" t="s">
        <v>379</v>
      </c>
      <c r="C65" s="268"/>
      <c r="D65" s="268">
        <v>871476.00386538077</v>
      </c>
      <c r="E65" s="268">
        <v>913633.99142467626</v>
      </c>
      <c r="F65" s="268">
        <v>996332.08596753725</v>
      </c>
      <c r="G65" s="268">
        <v>1078974.7069789155</v>
      </c>
      <c r="H65" s="269">
        <v>1301094</v>
      </c>
      <c r="I65" s="270">
        <v>1671958</v>
      </c>
      <c r="J65" s="270">
        <v>2193025</v>
      </c>
      <c r="K65" s="270">
        <v>2698570</v>
      </c>
      <c r="L65" s="270">
        <v>3892923.2056581047</v>
      </c>
    </row>
    <row r="66" spans="2:12" x14ac:dyDescent="0.25">
      <c r="B66" s="268" t="s">
        <v>380</v>
      </c>
      <c r="C66" s="268"/>
      <c r="D66" s="268">
        <v>266521.04154816055</v>
      </c>
      <c r="E66" s="268">
        <v>352502.38042523881</v>
      </c>
      <c r="F66" s="268">
        <v>405824.64368244173</v>
      </c>
      <c r="G66" s="268">
        <v>436187.47834655846</v>
      </c>
      <c r="H66" s="269">
        <v>537789</v>
      </c>
      <c r="I66" s="270">
        <v>908209</v>
      </c>
      <c r="J66" s="270">
        <v>1401913</v>
      </c>
      <c r="K66" s="270">
        <v>2152847</v>
      </c>
      <c r="L66" s="270">
        <v>2611507.6692376751</v>
      </c>
    </row>
    <row r="67" spans="2:12" x14ac:dyDescent="0.25">
      <c r="B67" s="268" t="s">
        <v>381</v>
      </c>
      <c r="C67" s="268"/>
      <c r="D67" s="268">
        <v>0</v>
      </c>
      <c r="E67" s="268">
        <v>0</v>
      </c>
      <c r="F67" s="268">
        <v>0</v>
      </c>
      <c r="G67" s="268">
        <v>0</v>
      </c>
      <c r="H67" s="269">
        <v>0</v>
      </c>
      <c r="I67" s="269">
        <v>0</v>
      </c>
      <c r="J67" s="269">
        <v>0</v>
      </c>
      <c r="K67" s="269">
        <v>0</v>
      </c>
      <c r="L67" s="269">
        <v>0</v>
      </c>
    </row>
    <row r="68" spans="2:12" x14ac:dyDescent="0.25">
      <c r="B68" s="268" t="s">
        <v>382</v>
      </c>
      <c r="C68" s="268"/>
      <c r="D68" s="268">
        <v>1044224.5748377658</v>
      </c>
      <c r="E68" s="268">
        <v>1174954.2527794959</v>
      </c>
      <c r="F68" s="268">
        <v>1381728.9012258318</v>
      </c>
      <c r="G68" s="268">
        <v>2204548.7694880515</v>
      </c>
      <c r="H68" s="269">
        <v>2262112</v>
      </c>
      <c r="I68" s="270">
        <v>2741824</v>
      </c>
      <c r="J68" s="270">
        <v>3878175</v>
      </c>
      <c r="K68" s="270">
        <v>4792441</v>
      </c>
      <c r="L68" s="270">
        <v>6422640.8773598699</v>
      </c>
    </row>
    <row r="69" spans="2:12" x14ac:dyDescent="0.25">
      <c r="B69" s="268" t="s">
        <v>383</v>
      </c>
      <c r="C69" s="268"/>
      <c r="D69" s="268">
        <v>593769</v>
      </c>
      <c r="E69" s="268">
        <v>708268</v>
      </c>
      <c r="F69" s="268">
        <v>740091</v>
      </c>
      <c r="G69" s="268">
        <v>1039105</v>
      </c>
      <c r="H69" s="269">
        <v>1273084</v>
      </c>
      <c r="I69" s="270">
        <v>1319632</v>
      </c>
      <c r="J69" s="270">
        <v>1515340</v>
      </c>
      <c r="K69" s="270">
        <v>2184079</v>
      </c>
      <c r="L69" s="270">
        <v>2509552.721859768</v>
      </c>
    </row>
    <row r="70" spans="2:12" x14ac:dyDescent="0.25">
      <c r="B70" s="268" t="s">
        <v>384</v>
      </c>
      <c r="C70" s="268"/>
      <c r="D70" s="268">
        <v>535138.64934011782</v>
      </c>
      <c r="E70" s="268">
        <v>507637.70667341235</v>
      </c>
      <c r="F70" s="268">
        <v>665851.36203697976</v>
      </c>
      <c r="G70" s="268">
        <v>849006.30381181929</v>
      </c>
      <c r="H70" s="269">
        <v>1154566</v>
      </c>
      <c r="I70" s="270">
        <v>1313576</v>
      </c>
      <c r="J70" s="270">
        <v>1688445</v>
      </c>
      <c r="K70" s="270">
        <v>2024458</v>
      </c>
      <c r="L70" s="270">
        <v>2796231.7007803633</v>
      </c>
    </row>
    <row r="71" spans="2:12" x14ac:dyDescent="0.25">
      <c r="B71" s="268" t="s">
        <v>385</v>
      </c>
      <c r="C71" s="268"/>
      <c r="D71" s="268">
        <v>0</v>
      </c>
      <c r="E71" s="268">
        <v>0</v>
      </c>
      <c r="F71" s="268">
        <v>0</v>
      </c>
      <c r="G71" s="268">
        <v>0</v>
      </c>
      <c r="H71" s="269"/>
      <c r="I71" s="274"/>
      <c r="J71" s="274"/>
      <c r="K71" s="274"/>
      <c r="L71" s="274"/>
    </row>
    <row r="72" spans="2:12" x14ac:dyDescent="0.25">
      <c r="B72" s="268" t="s">
        <v>386</v>
      </c>
      <c r="C72" s="268"/>
      <c r="D72" s="268">
        <v>262555</v>
      </c>
      <c r="E72" s="268">
        <v>324121</v>
      </c>
      <c r="F72" s="268">
        <v>379683</v>
      </c>
      <c r="G72" s="268">
        <v>438288</v>
      </c>
      <c r="H72" s="269">
        <v>714868</v>
      </c>
      <c r="I72" s="270">
        <v>973663</v>
      </c>
      <c r="J72" s="270">
        <v>1414400</v>
      </c>
      <c r="K72" s="270">
        <v>1728674</v>
      </c>
      <c r="L72" s="270">
        <v>2133914.9988884884</v>
      </c>
    </row>
    <row r="73" spans="2:12" x14ac:dyDescent="0.25">
      <c r="B73" s="268" t="s">
        <v>387</v>
      </c>
      <c r="C73" s="268"/>
      <c r="D73" s="268"/>
      <c r="E73" s="268"/>
      <c r="F73" s="268"/>
      <c r="G73" s="268"/>
      <c r="H73" s="269">
        <v>0</v>
      </c>
      <c r="I73" s="269">
        <v>0</v>
      </c>
      <c r="J73" s="269">
        <v>0</v>
      </c>
      <c r="K73" s="269">
        <v>0</v>
      </c>
      <c r="L73" s="269">
        <v>0</v>
      </c>
    </row>
    <row r="74" spans="2:12" x14ac:dyDescent="0.25">
      <c r="B74" s="268" t="s">
        <v>388</v>
      </c>
      <c r="C74" s="268"/>
      <c r="D74" s="268">
        <v>0</v>
      </c>
      <c r="E74" s="268">
        <v>0</v>
      </c>
      <c r="F74" s="268">
        <v>0</v>
      </c>
      <c r="G74" s="268">
        <v>0</v>
      </c>
      <c r="H74" s="269">
        <v>0</v>
      </c>
      <c r="I74" s="269">
        <v>0</v>
      </c>
      <c r="J74" s="269">
        <v>0</v>
      </c>
      <c r="K74" s="269">
        <v>0</v>
      </c>
      <c r="L74" s="269">
        <v>0</v>
      </c>
    </row>
    <row r="75" spans="2:12" x14ac:dyDescent="0.25">
      <c r="B75" s="268" t="s">
        <v>389</v>
      </c>
      <c r="C75" s="268"/>
      <c r="D75" s="268">
        <v>0</v>
      </c>
      <c r="E75" s="268">
        <v>0</v>
      </c>
      <c r="F75" s="268">
        <v>0</v>
      </c>
      <c r="G75" s="268">
        <v>0</v>
      </c>
      <c r="H75" s="269">
        <v>0</v>
      </c>
      <c r="I75" s="269">
        <v>0</v>
      </c>
      <c r="J75" s="269">
        <v>0</v>
      </c>
      <c r="K75" s="269">
        <v>0</v>
      </c>
      <c r="L75" s="269">
        <v>0</v>
      </c>
    </row>
    <row r="76" spans="2:12" x14ac:dyDescent="0.25">
      <c r="B76" s="275" t="s">
        <v>390</v>
      </c>
      <c r="C76" s="276"/>
      <c r="D76" s="276">
        <v>19548191.690822147</v>
      </c>
      <c r="E76" s="276">
        <v>26187978</v>
      </c>
      <c r="F76" s="276">
        <v>29113577.682214141</v>
      </c>
      <c r="G76" s="276">
        <v>30801416</v>
      </c>
      <c r="H76" s="277">
        <v>37396969</v>
      </c>
      <c r="I76" s="278">
        <v>59858787</v>
      </c>
      <c r="J76" s="278">
        <v>91431887</v>
      </c>
      <c r="K76" s="278">
        <v>121523207</v>
      </c>
      <c r="L76" s="278">
        <v>141891830.67971155</v>
      </c>
    </row>
    <row r="77" spans="2:12" x14ac:dyDescent="0.25">
      <c r="B77" s="107" t="s">
        <v>391</v>
      </c>
      <c r="C77" s="272"/>
      <c r="D77" s="272">
        <v>1114800</v>
      </c>
      <c r="E77" s="272">
        <v>705300</v>
      </c>
      <c r="F77" s="272">
        <v>708100</v>
      </c>
      <c r="G77" s="272">
        <v>681100</v>
      </c>
      <c r="H77" s="273">
        <v>1322500</v>
      </c>
      <c r="I77" s="270">
        <v>1367300</v>
      </c>
      <c r="J77" s="270">
        <v>2255500</v>
      </c>
      <c r="K77" s="270">
        <v>5542800</v>
      </c>
      <c r="L77" s="270">
        <v>13828580</v>
      </c>
    </row>
    <row r="78" spans="2:12" x14ac:dyDescent="0.25">
      <c r="B78" s="108" t="s">
        <v>392</v>
      </c>
      <c r="C78" s="276"/>
      <c r="D78" s="276">
        <v>20662991.690822147</v>
      </c>
      <c r="E78" s="276">
        <v>26893278</v>
      </c>
      <c r="F78" s="276">
        <v>29821677.682214141</v>
      </c>
      <c r="G78" s="276">
        <v>31482516</v>
      </c>
      <c r="H78" s="277">
        <v>38719469</v>
      </c>
      <c r="I78" s="278">
        <v>61226087</v>
      </c>
      <c r="J78" s="278">
        <v>93687387</v>
      </c>
      <c r="K78" s="278">
        <v>127066007</v>
      </c>
      <c r="L78" s="278">
        <v>155720410.67971155</v>
      </c>
    </row>
    <row r="79" spans="2:12" x14ac:dyDescent="0.25">
      <c r="B79" s="427" t="s">
        <v>393</v>
      </c>
      <c r="C79" s="427"/>
      <c r="D79" s="427"/>
      <c r="E79" s="427"/>
      <c r="F79" s="427"/>
      <c r="G79" s="427"/>
      <c r="H79" s="427"/>
    </row>
    <row r="80" spans="2:12" x14ac:dyDescent="0.25">
      <c r="B80" s="97" t="s">
        <v>253</v>
      </c>
      <c r="C80" s="279" t="s">
        <v>394</v>
      </c>
    </row>
    <row r="81" spans="2:2" x14ac:dyDescent="0.25">
      <c r="B81" s="97" t="s">
        <v>395</v>
      </c>
    </row>
  </sheetData>
  <mergeCells count="8">
    <mergeCell ref="P9:Y9"/>
    <mergeCell ref="B2:I2"/>
    <mergeCell ref="B3:I7"/>
    <mergeCell ref="B79:H79"/>
    <mergeCell ref="B10:C10"/>
    <mergeCell ref="B42:C42"/>
    <mergeCell ref="B9:N9"/>
    <mergeCell ref="B52:L52"/>
  </mergeCells>
  <hyperlinks>
    <hyperlink ref="C44" r:id="rId1" xr:uid="{A30F459D-89A1-4154-9777-A3CA07DA3C51}"/>
    <hyperlink ref="C80" r:id="rId2" xr:uid="{22B982FA-409D-41BD-8519-F34D4A959279}"/>
  </hyperlinks>
  <pageMargins left="0.7" right="0.7" top="0.75" bottom="0.75" header="0.3" footer="0.3"/>
  <pageSetup orientation="portrait" horizontalDpi="0" verticalDpi="0"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D4997-204C-4FF0-AC3A-672FD2B48EB0}">
  <dimension ref="B4:K17"/>
  <sheetViews>
    <sheetView zoomScale="80" zoomScaleNormal="80" workbookViewId="0">
      <selection activeCell="F21" sqref="F21"/>
    </sheetView>
  </sheetViews>
  <sheetFormatPr defaultRowHeight="15" x14ac:dyDescent="0.25"/>
  <cols>
    <col min="1" max="2" width="9.140625" style="97"/>
    <col min="3" max="3" width="23.140625" style="97" customWidth="1"/>
    <col min="4" max="4" width="14.7109375" style="97" bestFit="1" customWidth="1"/>
    <col min="5" max="5" width="14.85546875" style="97" bestFit="1" customWidth="1"/>
    <col min="6" max="6" width="75.7109375" style="97" bestFit="1" customWidth="1"/>
    <col min="7" max="9" width="9.140625" style="97"/>
    <col min="10" max="10" width="13.5703125" style="97" customWidth="1"/>
    <col min="11" max="11" width="14.42578125" style="97" customWidth="1"/>
    <col min="12" max="16384" width="9.140625" style="97"/>
  </cols>
  <sheetData>
    <row r="4" spans="2:11" ht="48" customHeight="1" x14ac:dyDescent="0.25">
      <c r="C4" s="434" t="s">
        <v>396</v>
      </c>
      <c r="D4" s="434"/>
      <c r="E4" s="434"/>
    </row>
    <row r="5" spans="2:11" ht="45.75" customHeight="1" x14ac:dyDescent="0.25">
      <c r="C5" s="435" t="s">
        <v>85</v>
      </c>
      <c r="D5" s="435"/>
      <c r="E5" s="435"/>
    </row>
    <row r="8" spans="2:11" x14ac:dyDescent="0.25">
      <c r="C8" s="310" t="s">
        <v>397</v>
      </c>
      <c r="D8" s="311"/>
      <c r="E8" s="311"/>
      <c r="F8" s="311"/>
      <c r="G8" s="311"/>
      <c r="H8" s="311"/>
      <c r="I8" s="311"/>
      <c r="J8" s="311"/>
      <c r="K8" s="312"/>
    </row>
    <row r="9" spans="2:11" x14ac:dyDescent="0.25">
      <c r="C9" s="108" t="s">
        <v>398</v>
      </c>
      <c r="D9" s="108" t="s">
        <v>399</v>
      </c>
      <c r="E9" s="108" t="s">
        <v>400</v>
      </c>
      <c r="F9" s="108" t="s">
        <v>401</v>
      </c>
      <c r="G9" s="108" t="s">
        <v>402</v>
      </c>
      <c r="H9" s="108" t="s">
        <v>403</v>
      </c>
      <c r="I9" s="108" t="s">
        <v>404</v>
      </c>
      <c r="J9" s="108" t="s">
        <v>405</v>
      </c>
      <c r="K9" s="108" t="s">
        <v>406</v>
      </c>
    </row>
    <row r="10" spans="2:11" ht="75" x14ac:dyDescent="0.25">
      <c r="B10" s="123">
        <v>1</v>
      </c>
      <c r="C10" s="280" t="s">
        <v>407</v>
      </c>
      <c r="D10" s="281" t="s">
        <v>408</v>
      </c>
      <c r="E10" s="280" t="s">
        <v>409</v>
      </c>
      <c r="F10" s="282" t="s">
        <v>410</v>
      </c>
      <c r="G10" s="107" t="s">
        <v>411</v>
      </c>
      <c r="H10" s="107" t="s">
        <v>412</v>
      </c>
      <c r="I10" s="107" t="s">
        <v>413</v>
      </c>
      <c r="J10" s="283">
        <v>7.4999999999999997E-3</v>
      </c>
      <c r="K10" s="280" t="s">
        <v>414</v>
      </c>
    </row>
    <row r="11" spans="2:11" ht="75" x14ac:dyDescent="0.25">
      <c r="B11" s="123">
        <v>2</v>
      </c>
      <c r="C11" s="280" t="s">
        <v>415</v>
      </c>
      <c r="D11" s="281" t="s">
        <v>416</v>
      </c>
      <c r="E11" s="280" t="s">
        <v>417</v>
      </c>
      <c r="F11" s="284" t="s">
        <v>630</v>
      </c>
      <c r="G11" s="107" t="s">
        <v>418</v>
      </c>
      <c r="H11" s="280" t="s">
        <v>419</v>
      </c>
      <c r="I11" s="107"/>
      <c r="J11" s="285" t="s">
        <v>420</v>
      </c>
      <c r="K11" s="280" t="s">
        <v>421</v>
      </c>
    </row>
    <row r="12" spans="2:11" ht="60" x14ac:dyDescent="0.25">
      <c r="B12" s="123">
        <v>3</v>
      </c>
      <c r="C12" s="280" t="s">
        <v>422</v>
      </c>
      <c r="D12" s="281" t="s">
        <v>423</v>
      </c>
      <c r="E12" s="280" t="s">
        <v>424</v>
      </c>
      <c r="F12" s="280" t="s">
        <v>425</v>
      </c>
      <c r="G12" s="280" t="s">
        <v>426</v>
      </c>
      <c r="H12" s="280" t="s">
        <v>427</v>
      </c>
      <c r="I12" s="280" t="s">
        <v>428</v>
      </c>
      <c r="J12" s="107"/>
      <c r="K12" s="280" t="s">
        <v>429</v>
      </c>
    </row>
    <row r="13" spans="2:11" ht="60" x14ac:dyDescent="0.25">
      <c r="B13" s="123">
        <v>4</v>
      </c>
      <c r="C13" s="280" t="s">
        <v>430</v>
      </c>
      <c r="D13" s="281" t="s">
        <v>423</v>
      </c>
      <c r="E13" s="280" t="s">
        <v>431</v>
      </c>
      <c r="F13" s="280" t="s">
        <v>425</v>
      </c>
      <c r="G13" s="280" t="s">
        <v>426</v>
      </c>
      <c r="H13" s="280" t="s">
        <v>432</v>
      </c>
      <c r="I13" s="280" t="s">
        <v>428</v>
      </c>
      <c r="J13" s="107"/>
      <c r="K13" s="280" t="s">
        <v>433</v>
      </c>
    </row>
    <row r="14" spans="2:11" ht="45" x14ac:dyDescent="0.25">
      <c r="B14" s="123">
        <v>5</v>
      </c>
      <c r="C14" s="280" t="s">
        <v>434</v>
      </c>
      <c r="D14" s="281" t="s">
        <v>435</v>
      </c>
      <c r="E14" s="107" t="s">
        <v>436</v>
      </c>
      <c r="F14" s="280" t="s">
        <v>437</v>
      </c>
      <c r="G14" s="280" t="s">
        <v>438</v>
      </c>
      <c r="H14" s="280" t="s">
        <v>439</v>
      </c>
      <c r="I14" s="280" t="s">
        <v>438</v>
      </c>
      <c r="J14" s="280" t="s">
        <v>440</v>
      </c>
      <c r="K14" s="280" t="s">
        <v>441</v>
      </c>
    </row>
    <row r="15" spans="2:11" ht="60" x14ac:dyDescent="0.25">
      <c r="B15" s="123">
        <v>6</v>
      </c>
      <c r="C15" s="280" t="s">
        <v>442</v>
      </c>
      <c r="D15" s="281" t="s">
        <v>443</v>
      </c>
      <c r="E15" s="280" t="s">
        <v>409</v>
      </c>
      <c r="F15" s="284" t="s">
        <v>444</v>
      </c>
      <c r="G15" s="280" t="s">
        <v>445</v>
      </c>
      <c r="H15" s="280" t="s">
        <v>446</v>
      </c>
      <c r="I15" s="280" t="s">
        <v>447</v>
      </c>
      <c r="J15" s="283">
        <v>7.4999999999999997E-3</v>
      </c>
      <c r="K15" s="280" t="s">
        <v>448</v>
      </c>
    </row>
    <row r="16" spans="2:11" x14ac:dyDescent="0.25">
      <c r="C16" s="288" t="s">
        <v>631</v>
      </c>
      <c r="D16" s="288"/>
    </row>
    <row r="17" spans="3:4" x14ac:dyDescent="0.25">
      <c r="C17" s="288" t="s">
        <v>253</v>
      </c>
      <c r="D17" s="287" t="s">
        <v>89</v>
      </c>
    </row>
  </sheetData>
  <mergeCells count="3">
    <mergeCell ref="C8:K8"/>
    <mergeCell ref="C4:E4"/>
    <mergeCell ref="C5:E5"/>
  </mergeCells>
  <hyperlinks>
    <hyperlink ref="D17" r:id="rId1" xr:uid="{E5B72417-F5B0-4ABD-9C78-38DF08B7FC53}"/>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F4:J36"/>
  <sheetViews>
    <sheetView zoomScale="90" zoomScaleNormal="90" workbookViewId="0">
      <selection activeCell="H7" sqref="H7"/>
    </sheetView>
  </sheetViews>
  <sheetFormatPr defaultRowHeight="15" x14ac:dyDescent="0.25"/>
  <cols>
    <col min="1" max="5" width="9.140625" style="97"/>
    <col min="6" max="6" width="75.7109375" style="97" bestFit="1" customWidth="1"/>
    <col min="7" max="16384" width="9.140625" style="97"/>
  </cols>
  <sheetData>
    <row r="4" spans="6:10" ht="15.75" x14ac:dyDescent="0.25">
      <c r="F4" s="286" t="s">
        <v>449</v>
      </c>
    </row>
    <row r="5" spans="6:10" ht="47.25" x14ac:dyDescent="0.25">
      <c r="F5" s="289" t="s">
        <v>93</v>
      </c>
    </row>
    <row r="7" spans="6:10" x14ac:dyDescent="0.25">
      <c r="F7" s="290" t="s">
        <v>450</v>
      </c>
    </row>
    <row r="9" spans="6:10" x14ac:dyDescent="0.25">
      <c r="F9" s="97" t="s">
        <v>451</v>
      </c>
    </row>
    <row r="10" spans="6:10" x14ac:dyDescent="0.25">
      <c r="F10" s="291" t="s">
        <v>452</v>
      </c>
    </row>
    <row r="11" spans="6:10" x14ac:dyDescent="0.25">
      <c r="F11" s="292" t="s">
        <v>95</v>
      </c>
    </row>
    <row r="13" spans="6:10" x14ac:dyDescent="0.25">
      <c r="F13" s="293" t="s">
        <v>453</v>
      </c>
    </row>
    <row r="14" spans="6:10" x14ac:dyDescent="0.25">
      <c r="G14" s="436" t="s">
        <v>454</v>
      </c>
      <c r="H14" s="436"/>
      <c r="I14" s="436"/>
      <c r="J14" s="436"/>
    </row>
    <row r="15" spans="6:10" x14ac:dyDescent="0.25">
      <c r="G15" s="436"/>
      <c r="H15" s="436"/>
      <c r="I15" s="436"/>
      <c r="J15" s="436"/>
    </row>
    <row r="16" spans="6:10" x14ac:dyDescent="0.25">
      <c r="G16" s="436"/>
      <c r="H16" s="436"/>
      <c r="I16" s="436"/>
      <c r="J16" s="436"/>
    </row>
    <row r="17" spans="7:10" x14ac:dyDescent="0.25">
      <c r="G17" s="436"/>
      <c r="H17" s="436"/>
      <c r="I17" s="436"/>
      <c r="J17" s="436"/>
    </row>
    <row r="18" spans="7:10" x14ac:dyDescent="0.25">
      <c r="G18" s="436"/>
      <c r="H18" s="436"/>
      <c r="I18" s="436"/>
      <c r="J18" s="436"/>
    </row>
    <row r="19" spans="7:10" x14ac:dyDescent="0.25">
      <c r="G19" s="436"/>
      <c r="H19" s="436"/>
      <c r="I19" s="436"/>
      <c r="J19" s="436"/>
    </row>
    <row r="20" spans="7:10" x14ac:dyDescent="0.25">
      <c r="G20" s="436"/>
      <c r="H20" s="436"/>
      <c r="I20" s="436"/>
      <c r="J20" s="436"/>
    </row>
    <row r="21" spans="7:10" x14ac:dyDescent="0.25">
      <c r="G21" s="436"/>
      <c r="H21" s="436"/>
      <c r="I21" s="436"/>
      <c r="J21" s="436"/>
    </row>
    <row r="22" spans="7:10" x14ac:dyDescent="0.25">
      <c r="G22" s="436"/>
      <c r="H22" s="436"/>
      <c r="I22" s="436"/>
      <c r="J22" s="436"/>
    </row>
    <row r="23" spans="7:10" x14ac:dyDescent="0.25">
      <c r="G23" s="436"/>
      <c r="H23" s="436"/>
      <c r="I23" s="436"/>
      <c r="J23" s="436"/>
    </row>
    <row r="24" spans="7:10" x14ac:dyDescent="0.25">
      <c r="G24" s="436"/>
      <c r="H24" s="436"/>
      <c r="I24" s="436"/>
      <c r="J24" s="436"/>
    </row>
    <row r="25" spans="7:10" x14ac:dyDescent="0.25">
      <c r="G25" s="436"/>
      <c r="H25" s="436"/>
      <c r="I25" s="436"/>
      <c r="J25" s="436"/>
    </row>
    <row r="26" spans="7:10" x14ac:dyDescent="0.25">
      <c r="G26" s="436"/>
      <c r="H26" s="436"/>
      <c r="I26" s="436"/>
      <c r="J26" s="436"/>
    </row>
    <row r="27" spans="7:10" x14ac:dyDescent="0.25">
      <c r="G27" s="436"/>
      <c r="H27" s="436"/>
      <c r="I27" s="436"/>
      <c r="J27" s="436"/>
    </row>
    <row r="28" spans="7:10" x14ac:dyDescent="0.25">
      <c r="G28" s="436"/>
      <c r="H28" s="436"/>
      <c r="I28" s="436"/>
      <c r="J28" s="436"/>
    </row>
    <row r="36" spans="6:6" x14ac:dyDescent="0.25">
      <c r="F36" s="294" t="s">
        <v>455</v>
      </c>
    </row>
  </sheetData>
  <mergeCells count="1">
    <mergeCell ref="G14:J28"/>
  </mergeCells>
  <hyperlinks>
    <hyperlink ref="F11" r:id="rId1" xr:uid="{90C4C346-EF54-425C-8061-6CB252F0DC5C}"/>
    <hyperlink ref="F36" r:id="rId2" xr:uid="{10264AF0-3C89-4AE6-B39B-4FC0747B90F3}"/>
  </hyperlinks>
  <pageMargins left="0.7" right="0.7" top="0.75" bottom="0.75" header="0.3" footer="0.3"/>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D2:X194"/>
  <sheetViews>
    <sheetView zoomScale="60" zoomScaleNormal="60" workbookViewId="0">
      <selection activeCell="E30" sqref="E30"/>
    </sheetView>
  </sheetViews>
  <sheetFormatPr defaultRowHeight="15" x14ac:dyDescent="0.25"/>
  <cols>
    <col min="5" max="5" width="92.28515625" customWidth="1"/>
    <col min="9" max="9" width="15.42578125" customWidth="1"/>
    <col min="10" max="10" width="8.85546875" bestFit="1" customWidth="1"/>
    <col min="11" max="11" width="8.140625" customWidth="1"/>
    <col min="12" max="12" width="8.85546875" bestFit="1" customWidth="1"/>
    <col min="13" max="13" width="8.7109375" bestFit="1" customWidth="1"/>
    <col min="14" max="14" width="8.85546875" bestFit="1" customWidth="1"/>
    <col min="15" max="15" width="10.140625" bestFit="1" customWidth="1"/>
    <col min="16" max="16" width="8.85546875" customWidth="1"/>
    <col min="17" max="17" width="10.140625" bestFit="1" customWidth="1"/>
    <col min="18" max="18" width="8.85546875" bestFit="1" customWidth="1"/>
    <col min="19" max="19" width="10.140625" bestFit="1" customWidth="1"/>
    <col min="24" max="24" width="7.7109375" customWidth="1"/>
  </cols>
  <sheetData>
    <row r="2" spans="4:24" ht="15.75" x14ac:dyDescent="0.25">
      <c r="E2" s="53" t="s">
        <v>456</v>
      </c>
    </row>
    <row r="3" spans="4:24" ht="78.75" x14ac:dyDescent="0.25">
      <c r="E3" s="22" t="s">
        <v>98</v>
      </c>
    </row>
    <row r="7" spans="4:24" x14ac:dyDescent="0.25">
      <c r="D7" s="97"/>
      <c r="E7" s="97"/>
    </row>
    <row r="8" spans="4:24" x14ac:dyDescent="0.25">
      <c r="D8" s="97"/>
      <c r="E8" s="295" t="s">
        <v>457</v>
      </c>
      <c r="I8" s="59" t="s">
        <v>458</v>
      </c>
      <c r="J8" s="59">
        <v>1</v>
      </c>
      <c r="K8" s="59">
        <v>2</v>
      </c>
      <c r="L8" s="59">
        <v>3</v>
      </c>
      <c r="M8" s="59">
        <v>4</v>
      </c>
      <c r="N8" s="59">
        <v>5</v>
      </c>
      <c r="O8" s="59">
        <v>6</v>
      </c>
      <c r="P8" s="59">
        <v>7</v>
      </c>
      <c r="Q8" s="59">
        <v>8</v>
      </c>
      <c r="R8" s="63" t="s">
        <v>459</v>
      </c>
      <c r="S8" s="59">
        <v>11</v>
      </c>
      <c r="T8" s="59">
        <v>12</v>
      </c>
      <c r="U8" s="59" t="s">
        <v>117</v>
      </c>
      <c r="V8" s="59" t="s">
        <v>460</v>
      </c>
      <c r="W8" s="59" t="s">
        <v>461</v>
      </c>
      <c r="X8" s="59" t="s">
        <v>462</v>
      </c>
    </row>
    <row r="9" spans="4:24" x14ac:dyDescent="0.25">
      <c r="D9" s="97">
        <v>1</v>
      </c>
      <c r="E9" s="97" t="s">
        <v>463</v>
      </c>
      <c r="I9" s="1" t="s">
        <v>464</v>
      </c>
      <c r="J9" s="1">
        <v>145.9</v>
      </c>
      <c r="K9" s="1">
        <v>152.1</v>
      </c>
      <c r="L9" s="1">
        <v>119.6</v>
      </c>
      <c r="M9" s="1">
        <v>111.2</v>
      </c>
      <c r="N9" s="1">
        <v>133.4</v>
      </c>
      <c r="O9" s="1">
        <v>117.1</v>
      </c>
      <c r="P9" s="1">
        <v>130.9</v>
      </c>
      <c r="Q9" s="1">
        <v>130</v>
      </c>
      <c r="R9" s="1">
        <v>133.1</v>
      </c>
      <c r="S9" s="1">
        <v>138.4</v>
      </c>
      <c r="T9" s="1">
        <v>137.69999999999999</v>
      </c>
      <c r="U9" s="1">
        <v>131.30000000000001</v>
      </c>
      <c r="V9" s="1">
        <v>0.6</v>
      </c>
      <c r="W9" s="1">
        <v>9.1</v>
      </c>
      <c r="X9" s="1">
        <v>19.100000000000001</v>
      </c>
    </row>
    <row r="10" spans="4:24" x14ac:dyDescent="0.25">
      <c r="D10" s="97">
        <v>2</v>
      </c>
      <c r="E10" s="97" t="s">
        <v>465</v>
      </c>
      <c r="I10" s="1" t="s">
        <v>466</v>
      </c>
      <c r="J10" s="1">
        <v>147</v>
      </c>
      <c r="K10" s="1">
        <v>159.9</v>
      </c>
      <c r="L10" s="1">
        <v>119.7</v>
      </c>
      <c r="M10" s="1">
        <v>111.2</v>
      </c>
      <c r="N10" s="1">
        <v>134.9</v>
      </c>
      <c r="O10" s="1">
        <v>117.3</v>
      </c>
      <c r="P10" s="1">
        <v>135</v>
      </c>
      <c r="Q10" s="1">
        <v>135</v>
      </c>
      <c r="R10" s="1">
        <v>133.9</v>
      </c>
      <c r="S10" s="1">
        <v>139.80000000000001</v>
      </c>
      <c r="T10" s="1">
        <v>138</v>
      </c>
      <c r="U10" s="1">
        <v>132.6</v>
      </c>
      <c r="V10" s="1">
        <v>1</v>
      </c>
      <c r="W10" s="1">
        <v>9.6</v>
      </c>
      <c r="X10" s="1">
        <v>16.600000000000001</v>
      </c>
    </row>
    <row r="11" spans="4:24" x14ac:dyDescent="0.25">
      <c r="D11" s="97">
        <v>3</v>
      </c>
      <c r="E11" s="97" t="s">
        <v>467</v>
      </c>
      <c r="I11" s="1" t="s">
        <v>468</v>
      </c>
      <c r="J11" s="1">
        <v>147.6</v>
      </c>
      <c r="K11" s="1">
        <v>162.6</v>
      </c>
      <c r="L11" s="1">
        <v>119.9</v>
      </c>
      <c r="M11" s="1">
        <v>111.2</v>
      </c>
      <c r="N11" s="1">
        <v>135.6</v>
      </c>
      <c r="O11" s="1">
        <v>117.3</v>
      </c>
      <c r="P11" s="1">
        <v>133.6</v>
      </c>
      <c r="Q11" s="1">
        <v>135</v>
      </c>
      <c r="R11" s="1">
        <v>134.19999999999999</v>
      </c>
      <c r="S11" s="1">
        <v>140.69999999999999</v>
      </c>
      <c r="T11" s="1">
        <v>138.19999999999999</v>
      </c>
      <c r="U11" s="1">
        <v>132.80000000000001</v>
      </c>
      <c r="V11" s="1">
        <v>0.1</v>
      </c>
      <c r="W11" s="1">
        <v>8.6</v>
      </c>
      <c r="X11" s="1">
        <v>14.2</v>
      </c>
    </row>
    <row r="12" spans="4:24" x14ac:dyDescent="0.25">
      <c r="D12" s="97">
        <v>4</v>
      </c>
      <c r="E12" s="97" t="s">
        <v>469</v>
      </c>
      <c r="I12" s="1" t="s">
        <v>470</v>
      </c>
      <c r="J12" s="1">
        <v>147.80000000000001</v>
      </c>
      <c r="K12" s="1">
        <v>162.69999999999999</v>
      </c>
      <c r="L12" s="1">
        <v>119.9</v>
      </c>
      <c r="M12" s="1">
        <v>111.3</v>
      </c>
      <c r="N12" s="1">
        <v>136.19999999999999</v>
      </c>
      <c r="O12" s="1">
        <v>117.7</v>
      </c>
      <c r="P12" s="1">
        <v>134</v>
      </c>
      <c r="Q12" s="1">
        <v>135</v>
      </c>
      <c r="R12" s="1">
        <v>134.5</v>
      </c>
      <c r="S12" s="1">
        <v>141.1</v>
      </c>
      <c r="T12" s="1">
        <v>139.30000000000001</v>
      </c>
      <c r="U12" s="1">
        <v>133.1</v>
      </c>
      <c r="V12" s="1">
        <v>0.2</v>
      </c>
      <c r="W12" s="1">
        <v>7.8</v>
      </c>
      <c r="X12" s="1">
        <v>12.5</v>
      </c>
    </row>
    <row r="13" spans="4:24" x14ac:dyDescent="0.25">
      <c r="D13" s="97">
        <v>5</v>
      </c>
      <c r="E13" s="97" t="s">
        <v>471</v>
      </c>
      <c r="I13" s="1" t="s">
        <v>472</v>
      </c>
      <c r="J13" s="1" t="s">
        <v>302</v>
      </c>
      <c r="K13" s="1" t="s">
        <v>302</v>
      </c>
      <c r="L13" s="1" t="s">
        <v>302</v>
      </c>
      <c r="M13" s="1" t="s">
        <v>302</v>
      </c>
      <c r="N13" s="1" t="s">
        <v>302</v>
      </c>
      <c r="O13" s="1" t="s">
        <v>302</v>
      </c>
      <c r="P13" s="1" t="s">
        <v>302</v>
      </c>
      <c r="Q13" s="1" t="s">
        <v>302</v>
      </c>
      <c r="R13" s="1" t="s">
        <v>302</v>
      </c>
      <c r="S13" s="1" t="s">
        <v>302</v>
      </c>
      <c r="T13" s="1" t="s">
        <v>302</v>
      </c>
      <c r="U13" s="1" t="s">
        <v>302</v>
      </c>
      <c r="V13" s="1" t="s">
        <v>302</v>
      </c>
      <c r="W13" s="1" t="s">
        <v>302</v>
      </c>
      <c r="X13" s="1" t="s">
        <v>302</v>
      </c>
    </row>
    <row r="14" spans="4:24" x14ac:dyDescent="0.25">
      <c r="D14" s="97">
        <v>6</v>
      </c>
      <c r="E14" s="97" t="s">
        <v>473</v>
      </c>
      <c r="I14" s="1" t="s">
        <v>474</v>
      </c>
      <c r="J14" s="1" t="s">
        <v>302</v>
      </c>
      <c r="K14" s="1" t="s">
        <v>302</v>
      </c>
      <c r="L14" s="1" t="s">
        <v>302</v>
      </c>
      <c r="M14" s="1" t="s">
        <v>302</v>
      </c>
      <c r="N14" s="1" t="s">
        <v>302</v>
      </c>
      <c r="O14" s="1" t="s">
        <v>302</v>
      </c>
      <c r="P14" s="1" t="s">
        <v>302</v>
      </c>
      <c r="Q14" s="1" t="s">
        <v>302</v>
      </c>
      <c r="R14" s="1" t="s">
        <v>302</v>
      </c>
      <c r="S14" s="1" t="s">
        <v>302</v>
      </c>
      <c r="T14" s="1" t="s">
        <v>302</v>
      </c>
      <c r="U14" s="1" t="s">
        <v>302</v>
      </c>
      <c r="V14" s="1" t="s">
        <v>302</v>
      </c>
      <c r="W14" s="1" t="s">
        <v>302</v>
      </c>
      <c r="X14" s="1" t="s">
        <v>302</v>
      </c>
    </row>
    <row r="15" spans="4:24" x14ac:dyDescent="0.25">
      <c r="D15" s="97">
        <v>7</v>
      </c>
      <c r="E15" s="97" t="s">
        <v>475</v>
      </c>
      <c r="I15" s="1" t="s">
        <v>476</v>
      </c>
      <c r="J15" s="1">
        <v>149.30000000000001</v>
      </c>
      <c r="K15" s="1">
        <v>162.80000000000001</v>
      </c>
      <c r="L15" s="1">
        <v>120</v>
      </c>
      <c r="M15" s="1">
        <v>111.3</v>
      </c>
      <c r="N15" s="1">
        <v>137.1</v>
      </c>
      <c r="O15" s="1">
        <v>119.6</v>
      </c>
      <c r="P15" s="1">
        <v>140.19999999999999</v>
      </c>
      <c r="Q15" s="1">
        <v>135</v>
      </c>
      <c r="R15" s="1">
        <v>137.6</v>
      </c>
      <c r="S15" s="1">
        <v>144.5</v>
      </c>
      <c r="T15" s="1">
        <v>142.30000000000001</v>
      </c>
      <c r="U15" s="1">
        <v>134.80000000000001</v>
      </c>
      <c r="V15" s="1">
        <v>1.3</v>
      </c>
      <c r="W15" s="1">
        <v>6</v>
      </c>
      <c r="X15" s="1" t="s">
        <v>302</v>
      </c>
    </row>
    <row r="16" spans="4:24" x14ac:dyDescent="0.25">
      <c r="D16" s="97">
        <v>8</v>
      </c>
      <c r="E16" s="97" t="s">
        <v>477</v>
      </c>
      <c r="I16" s="1" t="s">
        <v>478</v>
      </c>
      <c r="J16" s="1">
        <v>151.30000000000001</v>
      </c>
      <c r="K16" s="1">
        <v>162.80000000000001</v>
      </c>
      <c r="L16" s="1">
        <v>120.3</v>
      </c>
      <c r="M16" s="1">
        <v>111.3</v>
      </c>
      <c r="N16" s="1">
        <v>137.19999999999999</v>
      </c>
      <c r="O16" s="1">
        <v>120.7</v>
      </c>
      <c r="P16" s="1">
        <v>140.5</v>
      </c>
      <c r="Q16" s="1">
        <v>136.80000000000001</v>
      </c>
      <c r="R16" s="1">
        <v>138.6</v>
      </c>
      <c r="S16" s="1">
        <v>144.9</v>
      </c>
      <c r="T16" s="1">
        <v>143.6</v>
      </c>
      <c r="U16" s="1">
        <v>135.80000000000001</v>
      </c>
      <c r="V16" s="1">
        <v>0.7</v>
      </c>
      <c r="W16" s="1">
        <v>6.1</v>
      </c>
      <c r="X16" s="1" t="s">
        <v>302</v>
      </c>
    </row>
    <row r="17" spans="4:24" x14ac:dyDescent="0.25">
      <c r="D17" s="296" t="s">
        <v>459</v>
      </c>
      <c r="E17" s="97" t="s">
        <v>479</v>
      </c>
      <c r="I17" s="1" t="s">
        <v>480</v>
      </c>
      <c r="J17" s="1">
        <v>152.30000000000001</v>
      </c>
      <c r="K17" s="1">
        <v>162.80000000000001</v>
      </c>
      <c r="L17" s="1">
        <v>120.3</v>
      </c>
      <c r="M17" s="1">
        <v>111.3</v>
      </c>
      <c r="N17" s="1">
        <v>138.5</v>
      </c>
      <c r="O17" s="1">
        <v>122.5</v>
      </c>
      <c r="P17" s="1">
        <v>141.30000000000001</v>
      </c>
      <c r="Q17" s="1">
        <v>136.80000000000001</v>
      </c>
      <c r="R17" s="1">
        <v>139.30000000000001</v>
      </c>
      <c r="S17" s="1">
        <v>146.4</v>
      </c>
      <c r="T17" s="1">
        <v>144.1</v>
      </c>
      <c r="U17" s="1">
        <v>136.4</v>
      </c>
      <c r="V17" s="1">
        <v>0.5</v>
      </c>
      <c r="W17" s="1">
        <v>5.5</v>
      </c>
      <c r="X17" s="1" t="s">
        <v>302</v>
      </c>
    </row>
    <row r="18" spans="4:24" x14ac:dyDescent="0.25">
      <c r="D18" s="97">
        <v>11</v>
      </c>
      <c r="E18" s="97" t="s">
        <v>481</v>
      </c>
      <c r="I18" s="1" t="s">
        <v>482</v>
      </c>
      <c r="J18" s="1">
        <v>153</v>
      </c>
      <c r="K18" s="1">
        <v>163.80000000000001</v>
      </c>
      <c r="L18" s="1">
        <v>120.5</v>
      </c>
      <c r="M18" s="1">
        <v>111.3</v>
      </c>
      <c r="N18" s="1">
        <v>138.9</v>
      </c>
      <c r="O18" s="1">
        <v>122.5</v>
      </c>
      <c r="P18" s="1">
        <v>142.4</v>
      </c>
      <c r="Q18" s="1">
        <v>136.80000000000001</v>
      </c>
      <c r="R18" s="1">
        <v>140.5</v>
      </c>
      <c r="S18" s="1">
        <v>147.1</v>
      </c>
      <c r="T18" s="1">
        <v>144.5</v>
      </c>
      <c r="U18" s="1">
        <v>137</v>
      </c>
      <c r="V18" s="1">
        <v>0.4</v>
      </c>
      <c r="W18" s="1">
        <v>5.2</v>
      </c>
      <c r="X18" s="1" t="s">
        <v>302</v>
      </c>
    </row>
    <row r="19" spans="4:24" x14ac:dyDescent="0.25">
      <c r="D19" s="97">
        <v>12</v>
      </c>
      <c r="E19" s="97" t="s">
        <v>483</v>
      </c>
      <c r="I19" s="1" t="s">
        <v>484</v>
      </c>
      <c r="J19" s="1">
        <v>153.9</v>
      </c>
      <c r="K19" s="1">
        <v>164.3</v>
      </c>
      <c r="L19" s="1">
        <v>120.6</v>
      </c>
      <c r="M19" s="1">
        <v>111.3</v>
      </c>
      <c r="N19" s="1">
        <v>139.6</v>
      </c>
      <c r="O19" s="1">
        <v>123.7</v>
      </c>
      <c r="P19" s="1">
        <v>141.4</v>
      </c>
      <c r="Q19" s="1">
        <v>136.80000000000001</v>
      </c>
      <c r="R19" s="1">
        <v>140.69999999999999</v>
      </c>
      <c r="S19" s="1">
        <v>148.69999999999999</v>
      </c>
      <c r="T19" s="1">
        <v>144.80000000000001</v>
      </c>
      <c r="U19" s="1">
        <v>137.30000000000001</v>
      </c>
      <c r="V19" s="1">
        <v>0.2</v>
      </c>
      <c r="W19" s="1">
        <v>5.5</v>
      </c>
      <c r="X19" s="1" t="s">
        <v>302</v>
      </c>
    </row>
    <row r="20" spans="4:24" x14ac:dyDescent="0.25">
      <c r="D20" s="97"/>
      <c r="E20" s="97"/>
      <c r="I20" s="1" t="s">
        <v>485</v>
      </c>
      <c r="J20" s="1">
        <v>154</v>
      </c>
      <c r="K20" s="1">
        <v>164.3</v>
      </c>
      <c r="L20" s="1">
        <v>121.1</v>
      </c>
      <c r="M20" s="1">
        <v>111.3</v>
      </c>
      <c r="N20" s="1">
        <v>139.69999999999999</v>
      </c>
      <c r="O20" s="1">
        <v>131.69999999999999</v>
      </c>
      <c r="P20" s="1">
        <v>140.4</v>
      </c>
      <c r="Q20" s="1">
        <v>136.80000000000001</v>
      </c>
      <c r="R20" s="1">
        <v>140.19999999999999</v>
      </c>
      <c r="S20" s="1">
        <v>149.4</v>
      </c>
      <c r="T20" s="1">
        <v>145</v>
      </c>
      <c r="U20" s="1">
        <v>137.6</v>
      </c>
      <c r="V20" s="1">
        <v>0.2</v>
      </c>
      <c r="W20" s="1">
        <v>5.4</v>
      </c>
      <c r="X20" s="65" t="s">
        <v>486</v>
      </c>
    </row>
    <row r="21" spans="4:24" x14ac:dyDescent="0.25">
      <c r="D21" s="97"/>
      <c r="E21" s="97"/>
      <c r="I21" s="1" t="s">
        <v>487</v>
      </c>
      <c r="J21" s="1">
        <v>155.1</v>
      </c>
      <c r="K21" s="1">
        <v>165.8</v>
      </c>
      <c r="L21" s="1">
        <v>121.2</v>
      </c>
      <c r="M21" s="1">
        <v>111.3</v>
      </c>
      <c r="N21" s="1">
        <v>140.19999999999999</v>
      </c>
      <c r="O21" s="1">
        <v>131.69999999999999</v>
      </c>
      <c r="P21" s="1">
        <v>140.9</v>
      </c>
      <c r="Q21" s="1">
        <v>136.6</v>
      </c>
      <c r="R21" s="1">
        <v>140.6</v>
      </c>
      <c r="S21" s="1">
        <v>149.6</v>
      </c>
      <c r="T21" s="1">
        <v>148.6</v>
      </c>
      <c r="U21" s="1">
        <v>138.5</v>
      </c>
      <c r="V21" s="1">
        <v>0.7</v>
      </c>
      <c r="W21" s="1">
        <v>5.5</v>
      </c>
      <c r="X21" s="1" t="s">
        <v>302</v>
      </c>
    </row>
    <row r="22" spans="4:24" x14ac:dyDescent="0.25">
      <c r="D22" s="97" t="s">
        <v>460</v>
      </c>
      <c r="E22" s="97" t="s">
        <v>488</v>
      </c>
      <c r="I22" s="1" t="s">
        <v>466</v>
      </c>
      <c r="J22" s="1">
        <v>155</v>
      </c>
      <c r="K22" s="1">
        <v>168</v>
      </c>
      <c r="L22" s="1">
        <v>121.7</v>
      </c>
      <c r="M22" s="1">
        <v>111.3</v>
      </c>
      <c r="N22" s="1">
        <v>140.19999999999999</v>
      </c>
      <c r="O22" s="1">
        <v>131.80000000000001</v>
      </c>
      <c r="P22" s="1">
        <v>138.30000000000001</v>
      </c>
      <c r="Q22" s="1">
        <v>138.69999999999999</v>
      </c>
      <c r="R22" s="1">
        <v>141</v>
      </c>
      <c r="S22" s="1">
        <v>150</v>
      </c>
      <c r="T22" s="1">
        <v>149.30000000000001</v>
      </c>
      <c r="U22" s="1">
        <v>138.30000000000001</v>
      </c>
      <c r="V22" s="1" t="s">
        <v>489</v>
      </c>
      <c r="W22" s="1">
        <v>4.3</v>
      </c>
      <c r="X22" s="1" t="s">
        <v>302</v>
      </c>
    </row>
    <row r="23" spans="4:24" x14ac:dyDescent="0.25">
      <c r="D23" s="97"/>
      <c r="E23" s="97" t="s">
        <v>490</v>
      </c>
      <c r="I23" s="1" t="s">
        <v>468</v>
      </c>
      <c r="J23" s="1">
        <v>154.69999999999999</v>
      </c>
      <c r="K23" s="1">
        <v>168.1</v>
      </c>
      <c r="L23" s="1">
        <v>123.1</v>
      </c>
      <c r="M23" s="1">
        <v>111.3</v>
      </c>
      <c r="N23" s="1">
        <v>141.1</v>
      </c>
      <c r="O23" s="1">
        <v>131.80000000000001</v>
      </c>
      <c r="P23" s="1">
        <v>137.69999999999999</v>
      </c>
      <c r="Q23" s="1">
        <v>138.80000000000001</v>
      </c>
      <c r="R23" s="1">
        <v>141.69999999999999</v>
      </c>
      <c r="S23" s="1">
        <v>152.30000000000001</v>
      </c>
      <c r="T23" s="1">
        <v>149.80000000000001</v>
      </c>
      <c r="U23" s="1">
        <v>138.30000000000001</v>
      </c>
      <c r="V23" s="1">
        <v>0</v>
      </c>
      <c r="W23" s="1">
        <v>4.2</v>
      </c>
      <c r="X23" s="1" t="s">
        <v>302</v>
      </c>
    </row>
    <row r="24" spans="4:24" x14ac:dyDescent="0.25">
      <c r="D24" s="97"/>
      <c r="E24" s="97"/>
      <c r="I24" s="1" t="s">
        <v>470</v>
      </c>
      <c r="J24" s="1">
        <v>155.4</v>
      </c>
      <c r="K24" s="1">
        <v>169</v>
      </c>
      <c r="L24" s="1">
        <v>123.4</v>
      </c>
      <c r="M24" s="1">
        <v>111.3</v>
      </c>
      <c r="N24" s="1">
        <v>141.6</v>
      </c>
      <c r="O24" s="1">
        <v>132.19999999999999</v>
      </c>
      <c r="P24" s="1">
        <v>141</v>
      </c>
      <c r="Q24" s="1">
        <v>138.80000000000001</v>
      </c>
      <c r="R24" s="1">
        <v>142.6</v>
      </c>
      <c r="S24" s="1">
        <v>152.80000000000001</v>
      </c>
      <c r="T24" s="1">
        <v>151.4</v>
      </c>
      <c r="U24" s="1">
        <v>139.19999999999999</v>
      </c>
      <c r="V24" s="1">
        <v>0.6</v>
      </c>
      <c r="W24" s="1">
        <v>4.5999999999999996</v>
      </c>
      <c r="X24" s="1" t="s">
        <v>302</v>
      </c>
    </row>
    <row r="25" spans="4:24" x14ac:dyDescent="0.25">
      <c r="D25" s="97" t="s">
        <v>461</v>
      </c>
      <c r="E25" s="97" t="s">
        <v>491</v>
      </c>
      <c r="I25" s="1" t="s">
        <v>472</v>
      </c>
      <c r="J25" s="1">
        <v>155.9</v>
      </c>
      <c r="K25" s="1">
        <v>169.1</v>
      </c>
      <c r="L25" s="1">
        <v>123.7</v>
      </c>
      <c r="M25" s="1">
        <v>111.3</v>
      </c>
      <c r="N25" s="1">
        <v>141.6</v>
      </c>
      <c r="O25" s="1">
        <v>132.19999999999999</v>
      </c>
      <c r="P25" s="1">
        <v>144.4</v>
      </c>
      <c r="Q25" s="1">
        <v>138.80000000000001</v>
      </c>
      <c r="R25" s="1">
        <v>141.80000000000001</v>
      </c>
      <c r="S25" s="1">
        <v>152.80000000000001</v>
      </c>
      <c r="T25" s="1">
        <v>151.9</v>
      </c>
      <c r="U25" s="1">
        <v>139.80000000000001</v>
      </c>
      <c r="V25" s="1">
        <v>0.4</v>
      </c>
      <c r="W25" s="1" t="s">
        <v>302</v>
      </c>
      <c r="X25" s="1" t="s">
        <v>302</v>
      </c>
    </row>
    <row r="26" spans="4:24" x14ac:dyDescent="0.25">
      <c r="D26" s="97"/>
      <c r="E26" s="97"/>
      <c r="I26" s="1" t="s">
        <v>474</v>
      </c>
      <c r="J26" s="1">
        <v>157.4</v>
      </c>
      <c r="K26" s="1">
        <v>169.2</v>
      </c>
      <c r="L26" s="1">
        <v>123.8</v>
      </c>
      <c r="M26" s="1">
        <v>111.3</v>
      </c>
      <c r="N26" s="1">
        <v>142</v>
      </c>
      <c r="O26" s="1">
        <v>133.1</v>
      </c>
      <c r="P26" s="1">
        <v>142.4</v>
      </c>
      <c r="Q26" s="1">
        <v>139.80000000000001</v>
      </c>
      <c r="R26" s="1">
        <v>145</v>
      </c>
      <c r="S26" s="1">
        <v>153.69999999999999</v>
      </c>
      <c r="T26" s="1">
        <v>152.6</v>
      </c>
      <c r="U26" s="1">
        <v>140.30000000000001</v>
      </c>
      <c r="V26" s="1">
        <v>0.4</v>
      </c>
      <c r="W26" s="1" t="s">
        <v>302</v>
      </c>
      <c r="X26" s="1" t="s">
        <v>302</v>
      </c>
    </row>
    <row r="27" spans="4:24" x14ac:dyDescent="0.25">
      <c r="D27" s="97" t="s">
        <v>492</v>
      </c>
      <c r="E27" s="97" t="s">
        <v>493</v>
      </c>
      <c r="I27" s="1" t="s">
        <v>476</v>
      </c>
      <c r="J27" s="1">
        <v>157.5</v>
      </c>
      <c r="K27" s="1">
        <v>169.2</v>
      </c>
      <c r="L27" s="1">
        <v>123.9</v>
      </c>
      <c r="M27" s="1">
        <v>111.8</v>
      </c>
      <c r="N27" s="1">
        <v>142.69999999999999</v>
      </c>
      <c r="O27" s="1">
        <v>133.30000000000001</v>
      </c>
      <c r="P27" s="1">
        <v>143</v>
      </c>
      <c r="Q27" s="1">
        <v>139.80000000000001</v>
      </c>
      <c r="R27" s="1">
        <v>146.5</v>
      </c>
      <c r="S27" s="1">
        <v>154.4</v>
      </c>
      <c r="T27" s="1">
        <v>152.69999999999999</v>
      </c>
      <c r="U27" s="1">
        <v>140.69999999999999</v>
      </c>
      <c r="V27" s="1">
        <v>0.2</v>
      </c>
      <c r="W27" s="1">
        <v>4.3</v>
      </c>
      <c r="X27" s="1" t="s">
        <v>302</v>
      </c>
    </row>
    <row r="28" spans="4:24" x14ac:dyDescent="0.25">
      <c r="D28" s="97"/>
      <c r="E28" s="97"/>
      <c r="I28" s="1" t="s">
        <v>478</v>
      </c>
      <c r="J28" s="1">
        <v>158.4</v>
      </c>
      <c r="K28" s="1">
        <v>169.5</v>
      </c>
      <c r="L28" s="1">
        <v>129.69999999999999</v>
      </c>
      <c r="M28" s="1">
        <v>111.9</v>
      </c>
      <c r="N28" s="1">
        <v>142.80000000000001</v>
      </c>
      <c r="O28" s="1">
        <v>133.30000000000001</v>
      </c>
      <c r="P28" s="1">
        <v>142.6</v>
      </c>
      <c r="Q28" s="1">
        <v>139.80000000000001</v>
      </c>
      <c r="R28" s="1">
        <v>146.69999999999999</v>
      </c>
      <c r="S28" s="1">
        <v>155.6</v>
      </c>
      <c r="T28" s="1">
        <v>153.19999999999999</v>
      </c>
      <c r="U28" s="1">
        <v>141.19999999999999</v>
      </c>
      <c r="V28" s="1">
        <v>0.4</v>
      </c>
      <c r="W28" s="1">
        <v>4</v>
      </c>
      <c r="X28" s="1" t="s">
        <v>302</v>
      </c>
    </row>
    <row r="29" spans="4:24" x14ac:dyDescent="0.25">
      <c r="D29" s="97"/>
      <c r="E29" s="97"/>
      <c r="I29" s="1" t="s">
        <v>480</v>
      </c>
      <c r="J29" s="1">
        <v>160.5</v>
      </c>
      <c r="K29" s="1">
        <v>171.1</v>
      </c>
      <c r="L29" s="1">
        <v>130.30000000000001</v>
      </c>
      <c r="M29" s="1">
        <v>112.3</v>
      </c>
      <c r="N29" s="1">
        <v>143.4</v>
      </c>
      <c r="O29" s="1">
        <v>133.30000000000001</v>
      </c>
      <c r="P29" s="1">
        <v>141</v>
      </c>
      <c r="Q29" s="1">
        <v>139.80000000000001</v>
      </c>
      <c r="R29" s="1">
        <v>147.5</v>
      </c>
      <c r="S29" s="1">
        <v>157.9</v>
      </c>
      <c r="T29" s="1">
        <v>153.80000000000001</v>
      </c>
      <c r="U29" s="1">
        <v>141.9</v>
      </c>
      <c r="V29" s="1">
        <v>0.5</v>
      </c>
      <c r="W29" s="1">
        <v>4</v>
      </c>
      <c r="X29" s="1" t="s">
        <v>302</v>
      </c>
    </row>
    <row r="30" spans="4:24" x14ac:dyDescent="0.25">
      <c r="D30" s="58"/>
      <c r="E30" s="58"/>
      <c r="I30" s="1" t="s">
        <v>482</v>
      </c>
      <c r="J30" s="1">
        <v>161</v>
      </c>
      <c r="K30" s="1">
        <v>172.4</v>
      </c>
      <c r="L30" s="1">
        <v>134.6</v>
      </c>
      <c r="M30" s="1">
        <v>112.4</v>
      </c>
      <c r="N30" s="1">
        <v>146.4</v>
      </c>
      <c r="O30" s="1">
        <v>133.30000000000001</v>
      </c>
      <c r="P30" s="1">
        <v>142.5</v>
      </c>
      <c r="Q30" s="1">
        <v>139.80000000000001</v>
      </c>
      <c r="R30" s="1">
        <v>148</v>
      </c>
      <c r="S30" s="1">
        <v>160.9</v>
      </c>
      <c r="T30" s="1">
        <v>155.19999999999999</v>
      </c>
      <c r="U30" s="1">
        <v>142.80000000000001</v>
      </c>
      <c r="V30" s="1">
        <v>0.6</v>
      </c>
      <c r="W30" s="1">
        <v>4.3</v>
      </c>
      <c r="X30" s="1" t="s">
        <v>302</v>
      </c>
    </row>
    <row r="31" spans="4:24" x14ac:dyDescent="0.25">
      <c r="I31" s="1" t="s">
        <v>484</v>
      </c>
      <c r="J31" s="1">
        <v>161.6</v>
      </c>
      <c r="K31" s="1">
        <v>173.6</v>
      </c>
      <c r="L31" s="1">
        <v>135.19999999999999</v>
      </c>
      <c r="M31" s="1">
        <v>112.4</v>
      </c>
      <c r="N31" s="1">
        <v>146.80000000000001</v>
      </c>
      <c r="O31" s="1">
        <v>135.6</v>
      </c>
      <c r="P31" s="1">
        <v>141.9</v>
      </c>
      <c r="Q31" s="1">
        <v>139.80000000000001</v>
      </c>
      <c r="R31" s="1">
        <v>148.6</v>
      </c>
      <c r="S31" s="1">
        <v>165.6</v>
      </c>
      <c r="T31" s="1">
        <v>155.5</v>
      </c>
      <c r="U31" s="1">
        <v>143.19999999999999</v>
      </c>
      <c r="V31" s="1">
        <v>0.3</v>
      </c>
      <c r="W31" s="1">
        <v>4.3</v>
      </c>
      <c r="X31" s="1" t="s">
        <v>302</v>
      </c>
    </row>
    <row r="32" spans="4:24" x14ac:dyDescent="0.25">
      <c r="I32" s="1" t="s">
        <v>485</v>
      </c>
      <c r="J32" s="1">
        <v>161.6</v>
      </c>
      <c r="K32" s="1">
        <v>176.8</v>
      </c>
      <c r="L32" s="1">
        <v>135.30000000000001</v>
      </c>
      <c r="M32" s="1">
        <v>113</v>
      </c>
      <c r="N32" s="1">
        <v>147</v>
      </c>
      <c r="O32" s="1">
        <v>136.69999999999999</v>
      </c>
      <c r="P32" s="1">
        <v>140.9</v>
      </c>
      <c r="Q32" s="1">
        <v>139.80000000000001</v>
      </c>
      <c r="R32" s="1">
        <v>149.80000000000001</v>
      </c>
      <c r="S32" s="1">
        <v>166</v>
      </c>
      <c r="T32" s="1">
        <v>155.69999999999999</v>
      </c>
      <c r="U32" s="1">
        <v>143.4</v>
      </c>
      <c r="V32" s="1">
        <v>0.1</v>
      </c>
      <c r="W32" s="1">
        <v>4.2</v>
      </c>
      <c r="X32" s="1" t="s">
        <v>494</v>
      </c>
    </row>
    <row r="33" spans="9:24" x14ac:dyDescent="0.25">
      <c r="I33" s="1" t="s">
        <v>495</v>
      </c>
      <c r="J33" s="1">
        <v>163.19999999999999</v>
      </c>
      <c r="K33" s="1">
        <v>182.9</v>
      </c>
      <c r="L33" s="1">
        <v>135.30000000000001</v>
      </c>
      <c r="M33" s="1">
        <v>113.1</v>
      </c>
      <c r="N33" s="1">
        <v>148.19999999999999</v>
      </c>
      <c r="O33" s="1">
        <v>137</v>
      </c>
      <c r="P33" s="1">
        <v>141.1</v>
      </c>
      <c r="Q33" s="1">
        <v>139.80000000000001</v>
      </c>
      <c r="R33" s="1">
        <v>151.69999999999999</v>
      </c>
      <c r="S33" s="1">
        <v>167.2</v>
      </c>
      <c r="T33" s="1">
        <v>157.1</v>
      </c>
      <c r="U33" s="1">
        <v>144.30000000000001</v>
      </c>
      <c r="V33" s="1">
        <v>0.7</v>
      </c>
      <c r="W33" s="1">
        <v>4.2</v>
      </c>
      <c r="X33" s="1" t="s">
        <v>302</v>
      </c>
    </row>
    <row r="34" spans="9:24" x14ac:dyDescent="0.25">
      <c r="I34" s="1" t="s">
        <v>466</v>
      </c>
      <c r="J34" s="1">
        <v>167.1</v>
      </c>
      <c r="K34" s="1">
        <v>193.5</v>
      </c>
      <c r="L34" s="1">
        <v>139.30000000000001</v>
      </c>
      <c r="M34" s="1">
        <v>113.7</v>
      </c>
      <c r="N34" s="1">
        <v>157.5</v>
      </c>
      <c r="O34" s="1">
        <v>137.80000000000001</v>
      </c>
      <c r="P34" s="1">
        <v>145.6</v>
      </c>
      <c r="Q34" s="1">
        <v>141.69999999999999</v>
      </c>
      <c r="R34" s="1">
        <v>161.4</v>
      </c>
      <c r="S34" s="1">
        <v>169.7</v>
      </c>
      <c r="T34" s="1">
        <v>160.9</v>
      </c>
      <c r="U34" s="1">
        <v>147.9</v>
      </c>
      <c r="V34" s="1">
        <v>2.5</v>
      </c>
      <c r="W34" s="1">
        <v>7</v>
      </c>
      <c r="X34" s="1" t="s">
        <v>302</v>
      </c>
    </row>
    <row r="35" spans="9:24" x14ac:dyDescent="0.25">
      <c r="I35" s="1" t="s">
        <v>468</v>
      </c>
      <c r="J35" s="1">
        <v>188.8</v>
      </c>
      <c r="K35" s="1">
        <v>226.6</v>
      </c>
      <c r="L35" s="1">
        <v>155</v>
      </c>
      <c r="M35" s="1">
        <v>115.9</v>
      </c>
      <c r="N35" s="1">
        <v>185.8</v>
      </c>
      <c r="O35" s="1">
        <v>139.5</v>
      </c>
      <c r="P35" s="1">
        <v>158.19999999999999</v>
      </c>
      <c r="Q35" s="1">
        <v>148.5</v>
      </c>
      <c r="R35" s="1">
        <v>183.5</v>
      </c>
      <c r="S35" s="1">
        <v>190.2</v>
      </c>
      <c r="T35" s="1">
        <v>181.1</v>
      </c>
      <c r="U35" s="1">
        <v>162.6</v>
      </c>
      <c r="V35" s="1">
        <v>9.9</v>
      </c>
      <c r="W35" s="1">
        <v>17.600000000000001</v>
      </c>
      <c r="X35" s="1" t="s">
        <v>302</v>
      </c>
    </row>
    <row r="36" spans="9:24" x14ac:dyDescent="0.25">
      <c r="I36" s="1" t="s">
        <v>470</v>
      </c>
      <c r="J36" s="1">
        <v>210.1</v>
      </c>
      <c r="K36" s="1">
        <v>241</v>
      </c>
      <c r="L36" s="1">
        <v>159.19999999999999</v>
      </c>
      <c r="M36" s="1">
        <v>116.4</v>
      </c>
      <c r="N36" s="1">
        <v>207.6</v>
      </c>
      <c r="O36" s="1">
        <v>140.30000000000001</v>
      </c>
      <c r="P36" s="1">
        <v>174.2</v>
      </c>
      <c r="Q36" s="1">
        <v>150.19999999999999</v>
      </c>
      <c r="R36" s="1">
        <v>196</v>
      </c>
      <c r="S36" s="1">
        <v>196.3</v>
      </c>
      <c r="T36" s="1">
        <v>200.7</v>
      </c>
      <c r="U36" s="1">
        <v>175.3</v>
      </c>
      <c r="V36" s="1">
        <v>7.8</v>
      </c>
      <c r="W36" s="1">
        <v>26</v>
      </c>
      <c r="X36" s="1" t="s">
        <v>302</v>
      </c>
    </row>
    <row r="37" spans="9:24" x14ac:dyDescent="0.25">
      <c r="I37" s="1" t="s">
        <v>472</v>
      </c>
      <c r="J37" s="1">
        <v>224</v>
      </c>
      <c r="K37" s="1">
        <v>258.3</v>
      </c>
      <c r="L37" s="1">
        <v>169.2</v>
      </c>
      <c r="M37" s="1">
        <v>119.5</v>
      </c>
      <c r="N37" s="1">
        <v>220.1</v>
      </c>
      <c r="O37" s="1">
        <v>142.6</v>
      </c>
      <c r="P37" s="1">
        <v>177.1</v>
      </c>
      <c r="Q37" s="1">
        <v>150.4</v>
      </c>
      <c r="R37" s="1">
        <v>206.9</v>
      </c>
      <c r="S37" s="1">
        <v>203.8</v>
      </c>
      <c r="T37" s="1">
        <v>212.4</v>
      </c>
      <c r="U37" s="1">
        <v>183.8</v>
      </c>
      <c r="V37" s="1">
        <v>4.8</v>
      </c>
      <c r="W37" s="1">
        <v>31.5</v>
      </c>
      <c r="X37" s="1" t="s">
        <v>302</v>
      </c>
    </row>
    <row r="38" spans="9:24" x14ac:dyDescent="0.25">
      <c r="I38" s="1" t="s">
        <v>474</v>
      </c>
      <c r="J38" s="1">
        <v>234.6</v>
      </c>
      <c r="K38" s="1">
        <v>270.8</v>
      </c>
      <c r="L38" s="1">
        <v>177.4</v>
      </c>
      <c r="M38" s="1">
        <v>120.9</v>
      </c>
      <c r="N38" s="1">
        <v>229</v>
      </c>
      <c r="O38" s="1">
        <v>142.69999999999999</v>
      </c>
      <c r="P38" s="1">
        <v>178.1</v>
      </c>
      <c r="Q38" s="1">
        <v>151.5</v>
      </c>
      <c r="R38" s="1">
        <v>210.7</v>
      </c>
      <c r="S38" s="1">
        <v>207.1</v>
      </c>
      <c r="T38" s="1">
        <v>223.1</v>
      </c>
      <c r="U38" s="1">
        <v>189.7</v>
      </c>
      <c r="V38" s="1">
        <v>3.3</v>
      </c>
      <c r="W38" s="1">
        <v>35.200000000000003</v>
      </c>
      <c r="X38" s="1">
        <v>12.3</v>
      </c>
    </row>
    <row r="39" spans="9:24" x14ac:dyDescent="0.25">
      <c r="I39" s="1" t="s">
        <v>476</v>
      </c>
      <c r="J39" s="1">
        <v>243.9</v>
      </c>
      <c r="K39" s="1">
        <v>278</v>
      </c>
      <c r="L39" s="1">
        <v>178.4</v>
      </c>
      <c r="M39" s="1">
        <v>121.2</v>
      </c>
      <c r="N39" s="1">
        <v>246.8</v>
      </c>
      <c r="O39" s="1">
        <v>142.9</v>
      </c>
      <c r="P39" s="1">
        <v>178.6</v>
      </c>
      <c r="Q39" s="1">
        <v>151.69999999999999</v>
      </c>
      <c r="R39" s="1">
        <v>221.2</v>
      </c>
      <c r="S39" s="1">
        <v>210.1</v>
      </c>
      <c r="T39" s="1">
        <v>224.4</v>
      </c>
      <c r="U39" s="1">
        <v>194.4</v>
      </c>
      <c r="V39" s="1">
        <v>2.5</v>
      </c>
      <c r="W39" s="1">
        <v>38.200000000000003</v>
      </c>
      <c r="X39" s="1">
        <v>15.2</v>
      </c>
    </row>
    <row r="40" spans="9:24" x14ac:dyDescent="0.25">
      <c r="I40" s="1" t="s">
        <v>478</v>
      </c>
      <c r="J40" s="1">
        <v>247.6</v>
      </c>
      <c r="K40" s="1">
        <v>296.5</v>
      </c>
      <c r="L40" s="1">
        <v>182.9</v>
      </c>
      <c r="M40" s="1">
        <v>122.7</v>
      </c>
      <c r="N40" s="1">
        <v>253.7</v>
      </c>
      <c r="O40" s="1">
        <v>143</v>
      </c>
      <c r="P40" s="1">
        <v>183</v>
      </c>
      <c r="Q40" s="1">
        <v>151.69999999999999</v>
      </c>
      <c r="R40" s="1">
        <v>226.8</v>
      </c>
      <c r="S40" s="1">
        <v>212.3</v>
      </c>
      <c r="T40" s="1">
        <v>225.7</v>
      </c>
      <c r="U40" s="1">
        <v>197.6</v>
      </c>
      <c r="V40" s="1">
        <v>1.7</v>
      </c>
      <c r="W40" s="1">
        <v>40</v>
      </c>
      <c r="X40" s="1">
        <v>18.2</v>
      </c>
    </row>
    <row r="41" spans="9:24" x14ac:dyDescent="0.25">
      <c r="I41" s="1" t="s">
        <v>480</v>
      </c>
      <c r="J41" s="1">
        <v>250.8</v>
      </c>
      <c r="K41" s="1">
        <v>308.10000000000002</v>
      </c>
      <c r="L41" s="1">
        <v>189.3</v>
      </c>
      <c r="M41" s="1">
        <v>124</v>
      </c>
      <c r="N41" s="1">
        <v>266.60000000000002</v>
      </c>
      <c r="O41" s="1">
        <v>146.69999999999999</v>
      </c>
      <c r="P41" s="1">
        <v>217.6</v>
      </c>
      <c r="Q41" s="1">
        <v>155.9</v>
      </c>
      <c r="R41" s="1">
        <v>251.7</v>
      </c>
      <c r="S41" s="1">
        <v>222.4</v>
      </c>
      <c r="T41" s="1">
        <v>228.7</v>
      </c>
      <c r="U41" s="1">
        <v>205.9</v>
      </c>
      <c r="V41" s="1">
        <v>4.2</v>
      </c>
      <c r="W41" s="1">
        <v>45.1</v>
      </c>
      <c r="X41" s="1">
        <v>21.6</v>
      </c>
    </row>
    <row r="42" spans="9:24" x14ac:dyDescent="0.25">
      <c r="I42" s="1" t="s">
        <v>482</v>
      </c>
      <c r="J42" s="1">
        <v>255.7</v>
      </c>
      <c r="K42" s="1">
        <v>332.6</v>
      </c>
      <c r="L42" s="1">
        <v>196</v>
      </c>
      <c r="M42" s="1">
        <v>127.9</v>
      </c>
      <c r="N42" s="1">
        <v>277.2</v>
      </c>
      <c r="O42" s="1">
        <v>151.19999999999999</v>
      </c>
      <c r="P42" s="1">
        <v>260.7</v>
      </c>
      <c r="Q42" s="1">
        <v>239.6</v>
      </c>
      <c r="R42" s="1">
        <v>264.3</v>
      </c>
      <c r="S42" s="1">
        <v>239.6</v>
      </c>
      <c r="T42" s="1">
        <v>241.8</v>
      </c>
      <c r="U42" s="1">
        <v>220.5</v>
      </c>
      <c r="V42" s="1">
        <v>7.1</v>
      </c>
      <c r="W42" s="1">
        <v>54.4</v>
      </c>
      <c r="X42" s="1">
        <v>25.8</v>
      </c>
    </row>
    <row r="43" spans="9:24" x14ac:dyDescent="0.25">
      <c r="I43" s="1" t="s">
        <v>484</v>
      </c>
      <c r="J43" s="1">
        <v>259</v>
      </c>
      <c r="K43" s="1">
        <v>339.5</v>
      </c>
      <c r="L43" s="1">
        <v>197.8</v>
      </c>
      <c r="M43" s="1">
        <v>127.9</v>
      </c>
      <c r="N43" s="1">
        <v>289</v>
      </c>
      <c r="O43" s="1">
        <v>166.4</v>
      </c>
      <c r="P43" s="1">
        <v>261.5</v>
      </c>
      <c r="Q43" s="1">
        <v>242.6</v>
      </c>
      <c r="R43" s="1">
        <v>272.5</v>
      </c>
      <c r="S43" s="1">
        <v>242.9</v>
      </c>
      <c r="T43" s="1">
        <v>245</v>
      </c>
      <c r="U43" s="1">
        <v>223.9</v>
      </c>
      <c r="V43" s="1">
        <v>1.5</v>
      </c>
      <c r="W43" s="1">
        <v>56.3</v>
      </c>
      <c r="X43" s="1">
        <v>30.2</v>
      </c>
    </row>
    <row r="44" spans="9:24" x14ac:dyDescent="0.25">
      <c r="I44" s="1" t="s">
        <v>485</v>
      </c>
      <c r="J44" s="1">
        <v>269.60000000000002</v>
      </c>
      <c r="K44" s="1">
        <v>353.9</v>
      </c>
      <c r="L44" s="1">
        <v>199.7</v>
      </c>
      <c r="M44" s="1">
        <v>128</v>
      </c>
      <c r="N44" s="1">
        <v>304.89999999999998</v>
      </c>
      <c r="O44" s="1">
        <v>167.5</v>
      </c>
      <c r="P44" s="1">
        <v>270.60000000000002</v>
      </c>
      <c r="Q44" s="1">
        <v>243.5</v>
      </c>
      <c r="R44" s="1">
        <v>285.89999999999998</v>
      </c>
      <c r="S44" s="1">
        <v>255.6</v>
      </c>
      <c r="T44" s="1">
        <v>249.3</v>
      </c>
      <c r="U44" s="1">
        <v>230.5</v>
      </c>
      <c r="V44" s="1">
        <v>3</v>
      </c>
      <c r="W44" s="1">
        <v>60.8</v>
      </c>
      <c r="X44" s="1">
        <v>34.9</v>
      </c>
    </row>
    <row r="45" spans="9:24" x14ac:dyDescent="0.25">
      <c r="I45" s="1" t="s">
        <v>496</v>
      </c>
      <c r="J45" s="1">
        <v>275.2</v>
      </c>
      <c r="K45" s="1">
        <v>366.2</v>
      </c>
      <c r="L45" s="1">
        <v>200.9</v>
      </c>
      <c r="M45" s="1">
        <v>128.4</v>
      </c>
      <c r="N45" s="1">
        <v>314.7</v>
      </c>
      <c r="O45" s="1">
        <v>168.6</v>
      </c>
      <c r="P45" s="1">
        <v>277.2</v>
      </c>
      <c r="Q45" s="1">
        <v>243.8</v>
      </c>
      <c r="R45" s="1">
        <v>296.7</v>
      </c>
      <c r="S45" s="1">
        <v>259.7</v>
      </c>
      <c r="T45" s="1">
        <v>270.39999999999998</v>
      </c>
      <c r="U45" s="1">
        <v>236.4</v>
      </c>
      <c r="V45" s="1">
        <v>2.6</v>
      </c>
      <c r="W45" s="1">
        <v>63.8</v>
      </c>
      <c r="X45" s="1">
        <v>39.9</v>
      </c>
    </row>
    <row r="46" spans="9:24" x14ac:dyDescent="0.25">
      <c r="I46" s="1" t="s">
        <v>466</v>
      </c>
      <c r="J46" s="1">
        <v>280</v>
      </c>
      <c r="K46" s="1">
        <v>369.2</v>
      </c>
      <c r="L46" s="1">
        <v>201</v>
      </c>
      <c r="M46" s="1">
        <v>128.4</v>
      </c>
      <c r="N46" s="1">
        <v>315.3</v>
      </c>
      <c r="O46" s="1">
        <v>172.6</v>
      </c>
      <c r="P46" s="1">
        <v>283.8</v>
      </c>
      <c r="Q46" s="1">
        <v>243.8</v>
      </c>
      <c r="R46" s="1">
        <v>299.60000000000002</v>
      </c>
      <c r="S46" s="1">
        <v>265.3</v>
      </c>
      <c r="T46" s="1">
        <v>274.39999999999998</v>
      </c>
      <c r="U46" s="1">
        <v>239.5</v>
      </c>
      <c r="V46" s="1">
        <v>1.3</v>
      </c>
      <c r="W46" s="1">
        <v>61.9</v>
      </c>
      <c r="X46" s="1">
        <v>44.5</v>
      </c>
    </row>
    <row r="47" spans="9:24" x14ac:dyDescent="0.25">
      <c r="I47" s="1" t="s">
        <v>468</v>
      </c>
      <c r="J47" s="1">
        <v>290</v>
      </c>
      <c r="K47" s="1">
        <v>372</v>
      </c>
      <c r="L47" s="1">
        <v>204.4</v>
      </c>
      <c r="M47" s="1">
        <v>129.19999999999999</v>
      </c>
      <c r="N47" s="1">
        <v>319.5</v>
      </c>
      <c r="O47" s="1">
        <v>176.4</v>
      </c>
      <c r="P47" s="1">
        <v>285.89999999999998</v>
      </c>
      <c r="Q47" s="1">
        <v>245.1</v>
      </c>
      <c r="R47" s="1">
        <v>310.39999999999998</v>
      </c>
      <c r="S47" s="1">
        <v>268.7</v>
      </c>
      <c r="T47" s="1">
        <v>279.10000000000002</v>
      </c>
      <c r="U47" s="1">
        <v>244.6</v>
      </c>
      <c r="V47" s="1">
        <v>2.1</v>
      </c>
      <c r="W47" s="1">
        <v>50.4</v>
      </c>
      <c r="X47" s="1">
        <v>47.2</v>
      </c>
    </row>
    <row r="48" spans="9:24" x14ac:dyDescent="0.25">
      <c r="I48" s="1" t="s">
        <v>470</v>
      </c>
      <c r="J48" s="1">
        <v>311.10000000000002</v>
      </c>
      <c r="K48" s="1">
        <v>376.5</v>
      </c>
      <c r="L48" s="1">
        <v>205.6</v>
      </c>
      <c r="M48" s="1">
        <v>129.9</v>
      </c>
      <c r="N48" s="1">
        <v>320.89999999999998</v>
      </c>
      <c r="O48" s="1">
        <v>176.4</v>
      </c>
      <c r="P48" s="1">
        <v>287.5</v>
      </c>
      <c r="Q48" s="1">
        <v>245.1</v>
      </c>
      <c r="R48" s="1">
        <v>317</v>
      </c>
      <c r="S48" s="1">
        <v>280.89999999999998</v>
      </c>
      <c r="T48" s="1">
        <v>290</v>
      </c>
      <c r="U48" s="1">
        <v>253.1</v>
      </c>
      <c r="V48" s="1">
        <v>3.5</v>
      </c>
      <c r="W48" s="1">
        <v>44.4</v>
      </c>
      <c r="X48" s="1">
        <v>48.6</v>
      </c>
    </row>
    <row r="49" spans="9:24" x14ac:dyDescent="0.25">
      <c r="I49" s="1" t="s">
        <v>472</v>
      </c>
      <c r="J49" s="1">
        <v>328.3</v>
      </c>
      <c r="K49" s="1">
        <v>404</v>
      </c>
      <c r="L49" s="1">
        <v>211.8</v>
      </c>
      <c r="M49" s="1">
        <v>131.5</v>
      </c>
      <c r="N49" s="1">
        <v>339.8</v>
      </c>
      <c r="O49" s="1">
        <v>180.4</v>
      </c>
      <c r="P49" s="1">
        <v>297.60000000000002</v>
      </c>
      <c r="Q49" s="1">
        <v>245.4</v>
      </c>
      <c r="R49" s="1">
        <v>327.9</v>
      </c>
      <c r="S49" s="1">
        <v>299.60000000000002</v>
      </c>
      <c r="T49" s="1">
        <v>303.3</v>
      </c>
      <c r="U49" s="1">
        <v>263.8</v>
      </c>
      <c r="V49" s="1">
        <v>4.2</v>
      </c>
      <c r="W49" s="1">
        <v>43.6</v>
      </c>
      <c r="X49" s="1">
        <v>49.4</v>
      </c>
    </row>
    <row r="50" spans="9:24" x14ac:dyDescent="0.25">
      <c r="I50" s="1" t="s">
        <v>474</v>
      </c>
      <c r="J50" s="1">
        <v>375</v>
      </c>
      <c r="K50" s="1">
        <v>471.8</v>
      </c>
      <c r="L50" s="1">
        <v>228</v>
      </c>
      <c r="M50" s="1">
        <v>132</v>
      </c>
      <c r="N50" s="1">
        <v>398.8</v>
      </c>
      <c r="O50" s="1">
        <v>212.8</v>
      </c>
      <c r="P50" s="1">
        <v>314.2</v>
      </c>
      <c r="Q50" s="1">
        <v>251.3</v>
      </c>
      <c r="R50" s="1">
        <v>368.5</v>
      </c>
      <c r="S50" s="1">
        <v>329.7</v>
      </c>
      <c r="T50" s="1">
        <v>338.2</v>
      </c>
      <c r="U50" s="1">
        <v>292.2</v>
      </c>
      <c r="V50" s="1">
        <v>10.8</v>
      </c>
      <c r="W50" s="1">
        <v>54</v>
      </c>
      <c r="X50" s="1">
        <v>50.9</v>
      </c>
    </row>
    <row r="51" spans="9:24" x14ac:dyDescent="0.25">
      <c r="I51" s="1" t="s">
        <v>476</v>
      </c>
      <c r="J51" s="1">
        <v>401.1</v>
      </c>
      <c r="K51" s="1">
        <v>490.4</v>
      </c>
      <c r="L51" s="1">
        <v>232</v>
      </c>
      <c r="M51" s="1">
        <v>134.5</v>
      </c>
      <c r="N51" s="1">
        <v>405.3</v>
      </c>
      <c r="O51" s="1">
        <v>212.8</v>
      </c>
      <c r="P51" s="1">
        <v>342.8</v>
      </c>
      <c r="Q51" s="1">
        <v>281</v>
      </c>
      <c r="R51" s="1">
        <v>384.8</v>
      </c>
      <c r="S51" s="1">
        <v>357.6</v>
      </c>
      <c r="T51" s="1">
        <v>354.3</v>
      </c>
      <c r="U51" s="1">
        <v>308.8</v>
      </c>
      <c r="V51" s="1">
        <v>5.7</v>
      </c>
      <c r="W51" s="1">
        <v>58.9</v>
      </c>
      <c r="X51" s="1">
        <v>52.7</v>
      </c>
    </row>
    <row r="52" spans="9:24" x14ac:dyDescent="0.25">
      <c r="I52" s="1" t="s">
        <v>478</v>
      </c>
      <c r="J52" s="1">
        <v>407.2</v>
      </c>
      <c r="K52" s="1">
        <v>495.5</v>
      </c>
      <c r="L52" s="1">
        <v>237.2</v>
      </c>
      <c r="M52" s="1">
        <v>261.60000000000002</v>
      </c>
      <c r="N52" s="1">
        <v>413.7</v>
      </c>
      <c r="O52" s="1">
        <v>223.9</v>
      </c>
      <c r="P52" s="1">
        <v>362.2</v>
      </c>
      <c r="Q52" s="1">
        <v>281.39999999999998</v>
      </c>
      <c r="R52" s="1">
        <v>393.2</v>
      </c>
      <c r="S52" s="1">
        <v>367.7</v>
      </c>
      <c r="T52" s="1">
        <v>362.4</v>
      </c>
      <c r="U52" s="1">
        <v>344.6</v>
      </c>
      <c r="V52" s="1">
        <v>11.6</v>
      </c>
      <c r="W52" s="1">
        <v>74.400000000000006</v>
      </c>
      <c r="X52" s="1">
        <v>55.8</v>
      </c>
    </row>
    <row r="53" spans="9:24" x14ac:dyDescent="0.25">
      <c r="I53" s="1" t="s">
        <v>480</v>
      </c>
      <c r="J53" s="1">
        <v>416.4</v>
      </c>
      <c r="K53" s="1">
        <v>497.8</v>
      </c>
      <c r="L53" s="1">
        <v>240.6</v>
      </c>
      <c r="M53" s="1">
        <v>261.89999999999998</v>
      </c>
      <c r="N53" s="1">
        <v>417.4</v>
      </c>
      <c r="O53" s="1">
        <v>224</v>
      </c>
      <c r="P53" s="1">
        <v>367.8</v>
      </c>
      <c r="Q53" s="1">
        <v>281.39999999999998</v>
      </c>
      <c r="R53" s="1">
        <v>396.3</v>
      </c>
      <c r="S53" s="1">
        <v>375.6</v>
      </c>
      <c r="T53" s="1">
        <v>364.1</v>
      </c>
      <c r="U53" s="1">
        <v>349</v>
      </c>
      <c r="V53" s="1">
        <v>1.3</v>
      </c>
      <c r="W53" s="1">
        <v>69.5</v>
      </c>
      <c r="X53" s="1">
        <v>57.9</v>
      </c>
    </row>
    <row r="54" spans="9:24" x14ac:dyDescent="0.25">
      <c r="I54" s="1" t="s">
        <v>482</v>
      </c>
      <c r="J54" s="1">
        <v>424.4</v>
      </c>
      <c r="K54" s="1">
        <v>498.6</v>
      </c>
      <c r="L54" s="1">
        <v>241.3</v>
      </c>
      <c r="M54" s="1">
        <v>262.2</v>
      </c>
      <c r="N54" s="1">
        <v>424.8</v>
      </c>
      <c r="O54" s="1">
        <v>224.3</v>
      </c>
      <c r="P54" s="1">
        <v>368.9</v>
      </c>
      <c r="Q54" s="1">
        <v>281.7</v>
      </c>
      <c r="R54" s="1">
        <v>402</v>
      </c>
      <c r="S54" s="1">
        <v>383.5</v>
      </c>
      <c r="T54" s="1">
        <v>382.6</v>
      </c>
      <c r="U54" s="1">
        <v>354.1</v>
      </c>
      <c r="V54" s="1">
        <v>1.5</v>
      </c>
      <c r="W54" s="1">
        <v>60.6</v>
      </c>
      <c r="X54" s="1">
        <v>58.4</v>
      </c>
    </row>
    <row r="55" spans="9:24" x14ac:dyDescent="0.25">
      <c r="I55" s="1" t="s">
        <v>484</v>
      </c>
      <c r="J55" s="1">
        <v>433.1</v>
      </c>
      <c r="K55" s="1">
        <v>500.9</v>
      </c>
      <c r="L55" s="1">
        <v>242</v>
      </c>
      <c r="M55" s="1">
        <v>280.10000000000002</v>
      </c>
      <c r="N55" s="1">
        <v>428.2</v>
      </c>
      <c r="O55" s="1">
        <v>225.9</v>
      </c>
      <c r="P55" s="1">
        <v>369</v>
      </c>
      <c r="Q55" s="1">
        <v>369.3</v>
      </c>
      <c r="R55" s="1">
        <v>404.2</v>
      </c>
      <c r="S55" s="1">
        <v>410</v>
      </c>
      <c r="T55" s="1">
        <v>386.2</v>
      </c>
      <c r="U55" s="1">
        <v>365.7</v>
      </c>
      <c r="V55" s="1">
        <v>3.3</v>
      </c>
      <c r="W55" s="1">
        <v>63.4</v>
      </c>
      <c r="X55" s="1">
        <v>59.1</v>
      </c>
    </row>
    <row r="56" spans="9:24" x14ac:dyDescent="0.25">
      <c r="I56" s="1" t="s">
        <v>485</v>
      </c>
      <c r="J56" s="1">
        <v>435.8</v>
      </c>
      <c r="K56" s="1">
        <v>505.3</v>
      </c>
      <c r="L56" s="1">
        <v>242.8</v>
      </c>
      <c r="M56" s="1">
        <v>281.2</v>
      </c>
      <c r="N56" s="1">
        <v>435.4</v>
      </c>
      <c r="O56" s="1">
        <v>225.9</v>
      </c>
      <c r="P56" s="1">
        <v>390</v>
      </c>
      <c r="Q56" s="1">
        <v>369.3</v>
      </c>
      <c r="R56" s="1">
        <v>408.9</v>
      </c>
      <c r="S56" s="1">
        <v>414.7</v>
      </c>
      <c r="T56" s="1">
        <v>388.9</v>
      </c>
      <c r="U56" s="1">
        <v>370.4</v>
      </c>
      <c r="V56" s="1">
        <v>1.3</v>
      </c>
      <c r="W56" s="1">
        <v>60.7</v>
      </c>
      <c r="X56" s="1">
        <v>59.1</v>
      </c>
    </row>
    <row r="57" spans="9:24" x14ac:dyDescent="0.25">
      <c r="I57" s="1" t="s">
        <v>497</v>
      </c>
      <c r="J57" s="1">
        <v>461.5</v>
      </c>
      <c r="K57" s="1">
        <v>514.29999999999995</v>
      </c>
      <c r="L57" s="1">
        <v>246.7</v>
      </c>
      <c r="M57" s="1">
        <v>284.10000000000002</v>
      </c>
      <c r="N57" s="1">
        <v>443.3</v>
      </c>
      <c r="O57" s="1">
        <v>231.1</v>
      </c>
      <c r="P57" s="1">
        <v>389</v>
      </c>
      <c r="Q57" s="1">
        <v>369.3</v>
      </c>
      <c r="R57" s="1">
        <v>425.9</v>
      </c>
      <c r="S57" s="1">
        <v>430.9</v>
      </c>
      <c r="T57" s="1">
        <v>401.1</v>
      </c>
      <c r="U57" s="1">
        <v>381.7</v>
      </c>
      <c r="V57" s="1">
        <v>3.1</v>
      </c>
      <c r="W57" s="1">
        <v>61.5</v>
      </c>
      <c r="X57" s="1">
        <v>59.1</v>
      </c>
    </row>
    <row r="58" spans="9:24" x14ac:dyDescent="0.25">
      <c r="I58" s="1" t="s">
        <v>466</v>
      </c>
      <c r="J58" s="1">
        <v>471.7</v>
      </c>
      <c r="K58" s="1">
        <v>516.6</v>
      </c>
      <c r="L58" s="1">
        <v>252.1</v>
      </c>
      <c r="M58" s="1">
        <v>284.7</v>
      </c>
      <c r="N58" s="1">
        <v>444.5</v>
      </c>
      <c r="O58" s="1">
        <v>231.5</v>
      </c>
      <c r="P58" s="1">
        <v>400.4</v>
      </c>
      <c r="Q58" s="1">
        <v>384.2</v>
      </c>
      <c r="R58" s="1">
        <v>431.8</v>
      </c>
      <c r="S58" s="1">
        <v>450.7</v>
      </c>
      <c r="T58" s="1">
        <v>405.2</v>
      </c>
      <c r="U58" s="1">
        <v>388.2</v>
      </c>
      <c r="V58" s="1">
        <v>1.7</v>
      </c>
      <c r="W58" s="1">
        <v>62.1</v>
      </c>
      <c r="X58" s="1">
        <v>59.2</v>
      </c>
    </row>
    <row r="59" spans="9:24" x14ac:dyDescent="0.25">
      <c r="I59" s="1" t="s">
        <v>468</v>
      </c>
      <c r="J59" s="1">
        <v>488.2</v>
      </c>
      <c r="K59" s="1">
        <v>517.1</v>
      </c>
      <c r="L59" s="1">
        <v>254.8</v>
      </c>
      <c r="M59" s="1">
        <v>284.7</v>
      </c>
      <c r="N59" s="1">
        <v>448.8</v>
      </c>
      <c r="O59" s="1">
        <v>235.4</v>
      </c>
      <c r="P59" s="1">
        <v>412.5</v>
      </c>
      <c r="Q59" s="1">
        <v>394.9</v>
      </c>
      <c r="R59" s="1">
        <v>436.9</v>
      </c>
      <c r="S59" s="1">
        <v>474.2</v>
      </c>
      <c r="T59" s="1">
        <v>410.1</v>
      </c>
      <c r="U59" s="1">
        <v>396.7</v>
      </c>
      <c r="V59" s="1">
        <v>2.2000000000000002</v>
      </c>
      <c r="W59" s="1">
        <v>62.2</v>
      </c>
      <c r="X59" s="1">
        <v>60</v>
      </c>
    </row>
    <row r="60" spans="9:24" x14ac:dyDescent="0.25">
      <c r="I60" s="1" t="s">
        <v>470</v>
      </c>
      <c r="J60" s="1">
        <v>500.7</v>
      </c>
      <c r="K60" s="1">
        <v>523.1</v>
      </c>
      <c r="L60" s="1">
        <v>254.9</v>
      </c>
      <c r="M60" s="1">
        <v>284.7</v>
      </c>
      <c r="N60" s="1">
        <v>452.2</v>
      </c>
      <c r="O60" s="1">
        <v>235.5</v>
      </c>
      <c r="P60" s="1">
        <v>432.6</v>
      </c>
      <c r="Q60" s="1">
        <v>394.9</v>
      </c>
      <c r="R60" s="1">
        <v>447.4</v>
      </c>
      <c r="S60" s="1">
        <v>485.6</v>
      </c>
      <c r="T60" s="1">
        <v>416.7</v>
      </c>
      <c r="U60" s="1">
        <v>404.4</v>
      </c>
      <c r="V60" s="1">
        <v>1.9</v>
      </c>
      <c r="W60" s="1">
        <v>59.8</v>
      </c>
      <c r="X60" s="1">
        <v>61.1</v>
      </c>
    </row>
    <row r="61" spans="9:24" x14ac:dyDescent="0.25">
      <c r="I61" s="1" t="s">
        <v>472</v>
      </c>
      <c r="J61" s="1">
        <v>509.1</v>
      </c>
      <c r="K61" s="1">
        <v>527.79999999999995</v>
      </c>
      <c r="L61" s="1">
        <v>255.6</v>
      </c>
      <c r="M61" s="1">
        <v>306.2</v>
      </c>
      <c r="N61" s="1">
        <v>458.6</v>
      </c>
      <c r="O61" s="1">
        <v>235.5</v>
      </c>
      <c r="P61" s="1">
        <v>452.4</v>
      </c>
      <c r="Q61" s="1">
        <v>394.9</v>
      </c>
      <c r="R61" s="1">
        <v>451.4</v>
      </c>
      <c r="S61" s="1">
        <v>492.4</v>
      </c>
      <c r="T61" s="1">
        <v>420.6</v>
      </c>
      <c r="U61" s="1">
        <v>415.4</v>
      </c>
      <c r="V61" s="1">
        <v>2.7</v>
      </c>
      <c r="W61" s="1">
        <v>57.5</v>
      </c>
      <c r="X61" s="1">
        <v>61.9</v>
      </c>
    </row>
    <row r="62" spans="9:24" x14ac:dyDescent="0.25">
      <c r="I62" s="1" t="s">
        <v>474</v>
      </c>
      <c r="J62" s="1">
        <v>518.5</v>
      </c>
      <c r="K62" s="1">
        <v>529.29999999999995</v>
      </c>
      <c r="L62" s="1">
        <v>259.8</v>
      </c>
      <c r="M62" s="1">
        <v>436.4</v>
      </c>
      <c r="N62" s="1">
        <v>474.4</v>
      </c>
      <c r="O62" s="1">
        <v>235.8</v>
      </c>
      <c r="P62" s="1">
        <v>480</v>
      </c>
      <c r="Q62" s="1">
        <v>395.6</v>
      </c>
      <c r="R62" s="1">
        <v>458.9</v>
      </c>
      <c r="S62" s="1">
        <v>499.3</v>
      </c>
      <c r="T62" s="1">
        <v>424</v>
      </c>
      <c r="U62" s="1">
        <v>453.2</v>
      </c>
      <c r="V62" s="1">
        <v>9.1</v>
      </c>
      <c r="W62" s="1">
        <v>55.1</v>
      </c>
      <c r="X62" s="1">
        <v>61.7</v>
      </c>
    </row>
    <row r="63" spans="9:24" x14ac:dyDescent="0.25">
      <c r="I63" s="1" t="s">
        <v>476</v>
      </c>
      <c r="J63" s="1">
        <v>532</v>
      </c>
      <c r="K63" s="1">
        <v>529.79999999999995</v>
      </c>
      <c r="L63" s="1">
        <v>263.10000000000002</v>
      </c>
      <c r="M63" s="1">
        <v>436.4</v>
      </c>
      <c r="N63" s="1">
        <v>478.3</v>
      </c>
      <c r="O63" s="1">
        <v>237.2</v>
      </c>
      <c r="P63" s="1">
        <v>485.1</v>
      </c>
      <c r="Q63" s="1">
        <v>396.7</v>
      </c>
      <c r="R63" s="1">
        <v>482.3</v>
      </c>
      <c r="S63" s="1">
        <v>529.29999999999995</v>
      </c>
      <c r="T63" s="1">
        <v>436.8</v>
      </c>
      <c r="U63" s="1">
        <v>460.8</v>
      </c>
      <c r="V63" s="1">
        <v>1.7</v>
      </c>
      <c r="W63" s="1">
        <v>49.2</v>
      </c>
      <c r="X63" s="1">
        <v>60.6</v>
      </c>
    </row>
    <row r="64" spans="9:24" x14ac:dyDescent="0.25">
      <c r="I64" s="1" t="s">
        <v>478</v>
      </c>
      <c r="J64" s="1">
        <v>557</v>
      </c>
      <c r="K64" s="1">
        <v>548</v>
      </c>
      <c r="L64" s="1">
        <v>272.10000000000002</v>
      </c>
      <c r="M64" s="1">
        <v>451.4</v>
      </c>
      <c r="N64" s="1">
        <v>509.5</v>
      </c>
      <c r="O64" s="1">
        <v>239.5</v>
      </c>
      <c r="P64" s="1">
        <v>493.7</v>
      </c>
      <c r="Q64" s="1">
        <v>447</v>
      </c>
      <c r="R64" s="1">
        <v>493.1</v>
      </c>
      <c r="S64" s="1">
        <v>543.4</v>
      </c>
      <c r="T64" s="1">
        <v>450.1</v>
      </c>
      <c r="U64" s="1">
        <v>479.4</v>
      </c>
      <c r="V64" s="1">
        <v>4</v>
      </c>
      <c r="W64" s="1">
        <v>39.1</v>
      </c>
      <c r="X64" s="1">
        <v>57.3</v>
      </c>
    </row>
    <row r="65" spans="9:24" x14ac:dyDescent="0.25">
      <c r="I65" s="1" t="s">
        <v>480</v>
      </c>
      <c r="J65" s="1">
        <v>582.70000000000005</v>
      </c>
      <c r="K65" s="1">
        <v>570.9</v>
      </c>
      <c r="L65" s="1">
        <v>285.89999999999998</v>
      </c>
      <c r="M65" s="1">
        <v>452.3</v>
      </c>
      <c r="N65" s="1">
        <v>537.6</v>
      </c>
      <c r="O65" s="1">
        <v>241.7</v>
      </c>
      <c r="P65" s="1">
        <v>508.8</v>
      </c>
      <c r="Q65" s="1">
        <v>449.8</v>
      </c>
      <c r="R65" s="1">
        <v>509.3</v>
      </c>
      <c r="S65" s="1">
        <v>557.20000000000005</v>
      </c>
      <c r="T65" s="1">
        <v>475.2</v>
      </c>
      <c r="U65" s="1">
        <v>495.2</v>
      </c>
      <c r="V65" s="1">
        <v>3.3</v>
      </c>
      <c r="W65" s="1">
        <v>41.9</v>
      </c>
      <c r="X65" s="1">
        <v>54.8</v>
      </c>
    </row>
    <row r="66" spans="9:24" x14ac:dyDescent="0.25">
      <c r="I66" s="1" t="s">
        <v>482</v>
      </c>
      <c r="J66" s="1">
        <v>641.9</v>
      </c>
      <c r="K66" s="1">
        <v>618.6</v>
      </c>
      <c r="L66" s="1">
        <v>298.5</v>
      </c>
      <c r="M66" s="1">
        <v>453.5</v>
      </c>
      <c r="N66" s="1">
        <v>580.9</v>
      </c>
      <c r="O66" s="1">
        <v>274.7</v>
      </c>
      <c r="P66" s="1">
        <v>519.20000000000005</v>
      </c>
      <c r="Q66" s="1">
        <v>486.6</v>
      </c>
      <c r="R66" s="1">
        <v>542.6</v>
      </c>
      <c r="S66" s="1">
        <v>620.4</v>
      </c>
      <c r="T66" s="1">
        <v>516.20000000000005</v>
      </c>
      <c r="U66" s="1">
        <v>527.5</v>
      </c>
      <c r="V66" s="1">
        <v>6.5</v>
      </c>
      <c r="W66" s="1">
        <v>49</v>
      </c>
      <c r="X66" s="1">
        <v>53.8</v>
      </c>
    </row>
    <row r="67" spans="9:24" x14ac:dyDescent="0.25">
      <c r="I67" s="1" t="s">
        <v>484</v>
      </c>
      <c r="J67" s="1">
        <v>671</v>
      </c>
      <c r="K67" s="1">
        <v>642.6</v>
      </c>
      <c r="L67" s="1">
        <v>303.5</v>
      </c>
      <c r="M67" s="1">
        <v>469.7</v>
      </c>
      <c r="N67" s="1">
        <v>600.70000000000005</v>
      </c>
      <c r="O67" s="1">
        <v>277.5</v>
      </c>
      <c r="P67" s="1">
        <v>531.6</v>
      </c>
      <c r="Q67" s="1">
        <v>513.20000000000005</v>
      </c>
      <c r="R67" s="1">
        <v>557.20000000000005</v>
      </c>
      <c r="S67" s="1">
        <v>656.6</v>
      </c>
      <c r="T67" s="1">
        <v>529.9</v>
      </c>
      <c r="U67" s="1">
        <v>546.9</v>
      </c>
      <c r="V67" s="1">
        <v>3.7</v>
      </c>
      <c r="W67" s="1">
        <v>49.5</v>
      </c>
      <c r="X67" s="1">
        <v>52.8</v>
      </c>
    </row>
    <row r="68" spans="9:24" x14ac:dyDescent="0.25">
      <c r="I68" s="1" t="s">
        <v>485</v>
      </c>
      <c r="J68" s="1">
        <v>703.4</v>
      </c>
      <c r="K68" s="1">
        <v>674.9</v>
      </c>
      <c r="L68" s="1">
        <v>326.5</v>
      </c>
      <c r="M68" s="1">
        <v>470.6</v>
      </c>
      <c r="N68" s="1">
        <v>631.9</v>
      </c>
      <c r="O68" s="1">
        <v>278</v>
      </c>
      <c r="P68" s="1">
        <v>604.6</v>
      </c>
      <c r="Q68" s="1">
        <v>543.5</v>
      </c>
      <c r="R68" s="1">
        <v>568.1</v>
      </c>
      <c r="S68" s="1">
        <v>708.2</v>
      </c>
      <c r="T68" s="1">
        <v>542</v>
      </c>
      <c r="U68" s="1">
        <v>572.5</v>
      </c>
      <c r="V68" s="1">
        <v>4.7</v>
      </c>
      <c r="W68" s="1">
        <v>54.6</v>
      </c>
      <c r="X68" s="1">
        <v>52.4</v>
      </c>
    </row>
    <row r="69" spans="9:24" x14ac:dyDescent="0.25">
      <c r="I69" s="1" t="s">
        <v>498</v>
      </c>
      <c r="J69" s="1">
        <v>731.1</v>
      </c>
      <c r="K69" s="1">
        <v>728.1</v>
      </c>
      <c r="L69" s="1">
        <v>336.7</v>
      </c>
      <c r="M69" s="1">
        <v>470.8</v>
      </c>
      <c r="N69" s="1">
        <v>668.4</v>
      </c>
      <c r="O69" s="1">
        <v>281.8</v>
      </c>
      <c r="P69" s="1">
        <v>631.70000000000005</v>
      </c>
      <c r="Q69" s="1">
        <v>570.1</v>
      </c>
      <c r="R69" s="1">
        <v>586.20000000000005</v>
      </c>
      <c r="S69" s="1">
        <v>746.4</v>
      </c>
      <c r="T69" s="1">
        <v>581</v>
      </c>
      <c r="U69" s="1">
        <v>593.79999999999995</v>
      </c>
      <c r="V69" s="1">
        <v>3.7</v>
      </c>
      <c r="W69" s="1">
        <v>55.6</v>
      </c>
      <c r="X69" s="1">
        <v>52.2</v>
      </c>
    </row>
    <row r="70" spans="9:24" x14ac:dyDescent="0.25">
      <c r="I70" s="1" t="s">
        <v>466</v>
      </c>
      <c r="J70" s="1">
        <v>748.6</v>
      </c>
      <c r="K70" s="1">
        <v>742</v>
      </c>
      <c r="L70" s="1">
        <v>339.1</v>
      </c>
      <c r="M70" s="1">
        <v>471.2</v>
      </c>
      <c r="N70" s="1">
        <v>677.8</v>
      </c>
      <c r="O70" s="1">
        <v>283</v>
      </c>
      <c r="P70" s="1">
        <v>710</v>
      </c>
      <c r="Q70" s="1">
        <v>581.6</v>
      </c>
      <c r="R70" s="1">
        <v>599.9</v>
      </c>
      <c r="S70" s="1">
        <v>757.6</v>
      </c>
      <c r="T70" s="1">
        <v>603.4</v>
      </c>
      <c r="U70" s="1">
        <v>613</v>
      </c>
      <c r="V70" s="1">
        <v>3.2</v>
      </c>
      <c r="W70" s="1">
        <v>57.9</v>
      </c>
      <c r="X70" s="1">
        <v>52.2</v>
      </c>
    </row>
    <row r="71" spans="9:24" x14ac:dyDescent="0.25">
      <c r="I71" s="1" t="s">
        <v>468</v>
      </c>
      <c r="J71" s="1">
        <v>778</v>
      </c>
      <c r="K71" s="1">
        <v>761.8</v>
      </c>
      <c r="L71" s="1">
        <v>358.6</v>
      </c>
      <c r="M71" s="1">
        <v>471.7</v>
      </c>
      <c r="N71" s="1">
        <v>685.7</v>
      </c>
      <c r="O71" s="1">
        <v>289.10000000000002</v>
      </c>
      <c r="P71" s="1">
        <v>742.9</v>
      </c>
      <c r="Q71" s="1">
        <v>613.9</v>
      </c>
      <c r="R71" s="1">
        <v>631.4</v>
      </c>
      <c r="S71" s="1">
        <v>800.4</v>
      </c>
      <c r="T71" s="1">
        <v>623.5</v>
      </c>
      <c r="U71" s="1">
        <v>632.9</v>
      </c>
      <c r="V71" s="1">
        <v>3.2</v>
      </c>
      <c r="W71" s="1">
        <v>59.6</v>
      </c>
      <c r="X71" s="1">
        <v>52.3</v>
      </c>
    </row>
    <row r="72" spans="9:24" x14ac:dyDescent="0.25">
      <c r="I72" s="1" t="s">
        <v>470</v>
      </c>
      <c r="J72" s="1">
        <v>836.3</v>
      </c>
      <c r="K72" s="1">
        <v>838.2</v>
      </c>
      <c r="L72" s="1">
        <v>371.9</v>
      </c>
      <c r="M72" s="1">
        <v>479.1</v>
      </c>
      <c r="N72" s="1">
        <v>703.9</v>
      </c>
      <c r="O72" s="1">
        <v>293.8</v>
      </c>
      <c r="P72" s="1">
        <v>815.1</v>
      </c>
      <c r="Q72" s="1">
        <v>614.20000000000005</v>
      </c>
      <c r="R72" s="1">
        <v>662.6</v>
      </c>
      <c r="S72" s="1">
        <v>830.8</v>
      </c>
      <c r="T72" s="1">
        <v>653.4</v>
      </c>
      <c r="U72" s="1">
        <v>668.9</v>
      </c>
      <c r="V72" s="1">
        <v>5.7</v>
      </c>
      <c r="W72" s="1">
        <v>65.400000000000006</v>
      </c>
      <c r="X72" s="1">
        <v>53.1</v>
      </c>
    </row>
    <row r="73" spans="9:24" x14ac:dyDescent="0.25">
      <c r="I73" s="1" t="s">
        <v>472</v>
      </c>
      <c r="J73" s="1">
        <v>867.9</v>
      </c>
      <c r="K73" s="1">
        <v>842.7</v>
      </c>
      <c r="L73" s="1">
        <v>382.4</v>
      </c>
      <c r="M73" s="1">
        <v>483.3</v>
      </c>
      <c r="N73" s="1">
        <v>734.7</v>
      </c>
      <c r="O73" s="1">
        <v>295.2</v>
      </c>
      <c r="P73" s="1">
        <v>812.2</v>
      </c>
      <c r="Q73" s="1">
        <v>614.20000000000005</v>
      </c>
      <c r="R73" s="1">
        <v>693.2</v>
      </c>
      <c r="S73" s="1">
        <v>848.4</v>
      </c>
      <c r="T73" s="1">
        <v>678.9</v>
      </c>
      <c r="U73" s="1">
        <v>685.2</v>
      </c>
      <c r="V73" s="1">
        <v>2.4</v>
      </c>
      <c r="W73" s="1">
        <v>65</v>
      </c>
      <c r="X73" s="1">
        <v>53.9</v>
      </c>
    </row>
    <row r="74" spans="9:24" x14ac:dyDescent="0.25">
      <c r="I74" s="1" t="s">
        <v>474</v>
      </c>
      <c r="J74" s="1">
        <v>895.1</v>
      </c>
      <c r="K74" s="1">
        <v>865.1</v>
      </c>
      <c r="L74" s="1">
        <v>385.9</v>
      </c>
      <c r="M74" s="1">
        <v>494.5</v>
      </c>
      <c r="N74" s="1">
        <v>740.5</v>
      </c>
      <c r="O74" s="1">
        <v>295.3</v>
      </c>
      <c r="P74" s="1">
        <v>837.1</v>
      </c>
      <c r="Q74" s="1">
        <v>614.20000000000005</v>
      </c>
      <c r="R74" s="1">
        <v>696.5</v>
      </c>
      <c r="S74" s="1">
        <v>856.5</v>
      </c>
      <c r="T74" s="1">
        <v>684</v>
      </c>
      <c r="U74" s="1">
        <v>700.8</v>
      </c>
      <c r="V74" s="1">
        <v>2.2999999999999998</v>
      </c>
      <c r="W74" s="1">
        <v>54.6</v>
      </c>
      <c r="X74" s="1">
        <v>53.9</v>
      </c>
    </row>
    <row r="75" spans="9:24" x14ac:dyDescent="0.25">
      <c r="I75" s="1" t="s">
        <v>476</v>
      </c>
      <c r="J75" s="1">
        <v>905.9</v>
      </c>
      <c r="K75" s="1">
        <v>871.2</v>
      </c>
      <c r="L75" s="1">
        <v>395.8</v>
      </c>
      <c r="M75" s="1">
        <v>541.4</v>
      </c>
      <c r="N75" s="1">
        <v>742.5</v>
      </c>
      <c r="O75" s="1">
        <v>295.89999999999998</v>
      </c>
      <c r="P75" s="1">
        <v>870</v>
      </c>
      <c r="Q75" s="1">
        <v>614.20000000000005</v>
      </c>
      <c r="R75" s="1">
        <v>699.6</v>
      </c>
      <c r="S75" s="1">
        <v>892.2</v>
      </c>
      <c r="T75" s="1">
        <v>700.7</v>
      </c>
      <c r="U75" s="1">
        <v>721.6</v>
      </c>
      <c r="V75" s="1">
        <v>3</v>
      </c>
      <c r="W75" s="1">
        <v>56.6</v>
      </c>
      <c r="X75" s="1">
        <v>54.5</v>
      </c>
    </row>
    <row r="76" spans="9:24" x14ac:dyDescent="0.25">
      <c r="I76" s="1" t="s">
        <v>478</v>
      </c>
      <c r="J76" s="1">
        <v>915.9</v>
      </c>
      <c r="K76" s="1">
        <v>873.5</v>
      </c>
      <c r="L76" s="1">
        <v>404.2</v>
      </c>
      <c r="M76" s="1">
        <v>554.20000000000005</v>
      </c>
      <c r="N76" s="1">
        <v>744.8</v>
      </c>
      <c r="O76" s="1">
        <v>296</v>
      </c>
      <c r="P76" s="1">
        <v>922.4</v>
      </c>
      <c r="Q76" s="1">
        <v>614.20000000000005</v>
      </c>
      <c r="R76" s="1">
        <v>713.9</v>
      </c>
      <c r="S76" s="1">
        <v>918.5</v>
      </c>
      <c r="T76" s="1">
        <v>707.1</v>
      </c>
      <c r="U76" s="1">
        <v>735.9</v>
      </c>
      <c r="V76" s="1">
        <v>2</v>
      </c>
      <c r="W76" s="1">
        <v>53.5</v>
      </c>
      <c r="X76" s="1">
        <v>55.5</v>
      </c>
    </row>
    <row r="77" spans="9:24" x14ac:dyDescent="0.25">
      <c r="I77" s="1" t="s">
        <v>480</v>
      </c>
      <c r="J77" s="1">
        <v>926.6</v>
      </c>
      <c r="K77" s="1">
        <v>873.8</v>
      </c>
      <c r="L77" s="1">
        <v>408.1</v>
      </c>
      <c r="M77" s="1">
        <v>576</v>
      </c>
      <c r="N77" s="1">
        <v>750.1</v>
      </c>
      <c r="O77" s="1">
        <v>296.10000000000002</v>
      </c>
      <c r="P77" s="1">
        <v>933.6</v>
      </c>
      <c r="Q77" s="1">
        <v>614.20000000000005</v>
      </c>
      <c r="R77" s="1">
        <v>707.2</v>
      </c>
      <c r="S77" s="1">
        <v>945.7</v>
      </c>
      <c r="T77" s="1">
        <v>713.6</v>
      </c>
      <c r="U77" s="1">
        <v>746.7</v>
      </c>
      <c r="V77" s="1">
        <v>1.5</v>
      </c>
      <c r="W77" s="1">
        <v>50.8</v>
      </c>
      <c r="X77" s="1">
        <v>56</v>
      </c>
    </row>
    <row r="78" spans="9:24" x14ac:dyDescent="0.25">
      <c r="I78" s="1" t="s">
        <v>482</v>
      </c>
      <c r="J78" s="1">
        <v>942.7</v>
      </c>
      <c r="K78" s="1">
        <v>873.7</v>
      </c>
      <c r="L78" s="1">
        <v>409.2</v>
      </c>
      <c r="M78" s="1">
        <v>588.5</v>
      </c>
      <c r="N78" s="1">
        <v>753.2</v>
      </c>
      <c r="O78" s="1">
        <v>305.10000000000002</v>
      </c>
      <c r="P78" s="1">
        <v>910.4</v>
      </c>
      <c r="Q78" s="1">
        <v>614.29999999999995</v>
      </c>
      <c r="R78" s="1">
        <v>702.7</v>
      </c>
      <c r="S78" s="1">
        <v>975.7</v>
      </c>
      <c r="T78" s="1">
        <v>729.6</v>
      </c>
      <c r="U78" s="1">
        <v>753.9</v>
      </c>
      <c r="V78" s="1">
        <v>1</v>
      </c>
      <c r="W78" s="1">
        <v>42.9</v>
      </c>
      <c r="X78" s="1">
        <v>55.1</v>
      </c>
    </row>
    <row r="79" spans="9:24" x14ac:dyDescent="0.25">
      <c r="I79" s="1" t="s">
        <v>484</v>
      </c>
      <c r="J79" s="1">
        <v>959.7</v>
      </c>
      <c r="K79" s="1">
        <v>869.1</v>
      </c>
      <c r="L79" s="1">
        <v>408</v>
      </c>
      <c r="M79" s="1">
        <v>601.5</v>
      </c>
      <c r="N79" s="1">
        <v>753.8</v>
      </c>
      <c r="O79" s="1">
        <v>316.39999999999998</v>
      </c>
      <c r="P79" s="1">
        <v>874.1</v>
      </c>
      <c r="Q79" s="1">
        <v>614.4</v>
      </c>
      <c r="R79" s="1">
        <v>699.8</v>
      </c>
      <c r="S79" s="1">
        <v>982.6</v>
      </c>
      <c r="T79" s="1">
        <v>733</v>
      </c>
      <c r="U79" s="1">
        <v>758.5</v>
      </c>
      <c r="V79" s="1">
        <v>0.6</v>
      </c>
      <c r="W79" s="1">
        <v>38.700000000000003</v>
      </c>
      <c r="X79" s="1">
        <v>53.8</v>
      </c>
    </row>
    <row r="80" spans="9:24" x14ac:dyDescent="0.25">
      <c r="I80" s="1" t="s">
        <v>485</v>
      </c>
      <c r="J80" s="1">
        <v>958</v>
      </c>
      <c r="K80" s="1">
        <v>863.7</v>
      </c>
      <c r="L80" s="1">
        <v>410.1</v>
      </c>
      <c r="M80" s="1">
        <v>616.20000000000005</v>
      </c>
      <c r="N80" s="1">
        <v>755.7</v>
      </c>
      <c r="O80" s="1">
        <v>316.39999999999998</v>
      </c>
      <c r="P80" s="1">
        <v>842.1</v>
      </c>
      <c r="Q80" s="1">
        <v>633.9</v>
      </c>
      <c r="R80" s="1">
        <v>709.5</v>
      </c>
      <c r="S80" s="1">
        <v>1011.9</v>
      </c>
      <c r="T80" s="1">
        <v>738</v>
      </c>
      <c r="U80" s="1">
        <v>759.3</v>
      </c>
      <c r="V80" s="1">
        <v>0.1</v>
      </c>
      <c r="W80" s="1">
        <v>32.6</v>
      </c>
      <c r="X80" s="1">
        <v>51.6</v>
      </c>
    </row>
    <row r="81" spans="9:24" x14ac:dyDescent="0.25">
      <c r="I81" s="1" t="s">
        <v>499</v>
      </c>
      <c r="J81" s="1">
        <v>942.1</v>
      </c>
      <c r="K81" s="1">
        <v>888.9</v>
      </c>
      <c r="L81" s="1">
        <v>410.2</v>
      </c>
      <c r="M81" s="1">
        <v>628.79999999999995</v>
      </c>
      <c r="N81" s="1">
        <v>757.1</v>
      </c>
      <c r="O81" s="1">
        <v>321.5</v>
      </c>
      <c r="P81" s="1">
        <v>885.2</v>
      </c>
      <c r="Q81" s="1">
        <v>656.7</v>
      </c>
      <c r="R81" s="1">
        <v>713.3</v>
      </c>
      <c r="S81" s="1">
        <v>1025.4000000000001</v>
      </c>
      <c r="T81" s="1">
        <v>752.5</v>
      </c>
      <c r="U81" s="1">
        <v>765.9</v>
      </c>
      <c r="V81" s="1">
        <v>0.9</v>
      </c>
      <c r="W81" s="1">
        <v>29</v>
      </c>
      <c r="X81" s="1">
        <v>49</v>
      </c>
    </row>
    <row r="82" spans="9:24" x14ac:dyDescent="0.25">
      <c r="I82" s="1" t="s">
        <v>466</v>
      </c>
      <c r="J82" s="1">
        <v>936.2</v>
      </c>
      <c r="K82" s="1">
        <v>889.1</v>
      </c>
      <c r="L82" s="1">
        <v>410.7</v>
      </c>
      <c r="M82" s="1">
        <v>643.4</v>
      </c>
      <c r="N82" s="1">
        <v>749.9</v>
      </c>
      <c r="O82" s="1">
        <v>322.3</v>
      </c>
      <c r="P82" s="1">
        <v>892.8</v>
      </c>
      <c r="Q82" s="1">
        <v>656.7</v>
      </c>
      <c r="R82" s="1">
        <v>713.4</v>
      </c>
      <c r="S82" s="1">
        <v>1039.7</v>
      </c>
      <c r="T82" s="1">
        <v>759.5</v>
      </c>
      <c r="U82" s="1">
        <v>768.8</v>
      </c>
      <c r="V82" s="1">
        <v>0.4</v>
      </c>
      <c r="W82" s="1">
        <v>25.4</v>
      </c>
      <c r="X82" s="1">
        <v>46</v>
      </c>
    </row>
    <row r="83" spans="9:24" x14ac:dyDescent="0.25">
      <c r="I83" s="1" t="s">
        <v>468</v>
      </c>
      <c r="J83" s="1">
        <v>932.9</v>
      </c>
      <c r="K83" s="1">
        <v>894</v>
      </c>
      <c r="L83" s="1">
        <v>411.8</v>
      </c>
      <c r="M83" s="1">
        <v>791.1</v>
      </c>
      <c r="N83" s="1">
        <v>748.1</v>
      </c>
      <c r="O83" s="1">
        <v>322.39999999999998</v>
      </c>
      <c r="P83" s="1">
        <v>895.6</v>
      </c>
      <c r="Q83" s="1">
        <v>657.4</v>
      </c>
      <c r="R83" s="1">
        <v>716.6</v>
      </c>
      <c r="S83" s="1">
        <v>1044.7</v>
      </c>
      <c r="T83" s="1">
        <v>765.7</v>
      </c>
      <c r="U83" s="1">
        <v>802.7</v>
      </c>
      <c r="V83" s="1">
        <v>4.4000000000000004</v>
      </c>
      <c r="W83" s="1">
        <v>26.8</v>
      </c>
      <c r="X83" s="1">
        <v>43.1</v>
      </c>
    </row>
    <row r="84" spans="9:24" x14ac:dyDescent="0.25">
      <c r="I84" s="1" t="s">
        <v>470</v>
      </c>
      <c r="J84" s="1">
        <v>937.8</v>
      </c>
      <c r="K84" s="1">
        <v>892</v>
      </c>
      <c r="L84" s="1">
        <v>411.9</v>
      </c>
      <c r="M84" s="1">
        <v>803.4</v>
      </c>
      <c r="N84" s="1">
        <v>749.4</v>
      </c>
      <c r="O84" s="1">
        <v>324.5</v>
      </c>
      <c r="P84" s="1">
        <v>904.5</v>
      </c>
      <c r="Q84" s="1">
        <v>657.4</v>
      </c>
      <c r="R84" s="1">
        <v>715.4</v>
      </c>
      <c r="S84" s="1">
        <v>1050.3</v>
      </c>
      <c r="T84" s="1">
        <v>769.3</v>
      </c>
      <c r="U84" s="1">
        <v>808.7</v>
      </c>
      <c r="V84" s="1">
        <v>0.7</v>
      </c>
      <c r="W84" s="1">
        <v>20.9</v>
      </c>
      <c r="X84" s="1">
        <v>39.5</v>
      </c>
    </row>
    <row r="85" spans="9:24" x14ac:dyDescent="0.25">
      <c r="I85" s="1" t="s">
        <v>472</v>
      </c>
      <c r="J85" s="1">
        <v>942.7</v>
      </c>
      <c r="K85" s="1">
        <v>891.8</v>
      </c>
      <c r="L85" s="1">
        <v>413.3</v>
      </c>
      <c r="M85" s="1">
        <v>838.8</v>
      </c>
      <c r="N85" s="1">
        <v>748.8</v>
      </c>
      <c r="O85" s="1">
        <v>324.5</v>
      </c>
      <c r="P85" s="1">
        <v>859</v>
      </c>
      <c r="Q85" s="1">
        <v>657.4</v>
      </c>
      <c r="R85" s="1">
        <v>715.2</v>
      </c>
      <c r="S85" s="1">
        <v>1056.5999999999999</v>
      </c>
      <c r="T85" s="1">
        <v>769.4</v>
      </c>
      <c r="U85" s="1">
        <v>812.8</v>
      </c>
      <c r="V85" s="1">
        <v>0.5</v>
      </c>
      <c r="W85" s="1">
        <v>18.600000000000001</v>
      </c>
      <c r="X85" s="1">
        <v>35.799999999999997</v>
      </c>
    </row>
    <row r="86" spans="9:24" x14ac:dyDescent="0.25">
      <c r="I86" s="1" t="s">
        <v>474</v>
      </c>
      <c r="J86" s="1">
        <v>944.9</v>
      </c>
      <c r="K86" s="1">
        <v>902.8</v>
      </c>
      <c r="L86" s="1">
        <v>414.1</v>
      </c>
      <c r="M86" s="1">
        <v>853.3</v>
      </c>
      <c r="N86" s="1">
        <v>746.6</v>
      </c>
      <c r="O86" s="1">
        <v>324.5</v>
      </c>
      <c r="P86" s="1">
        <v>838.5</v>
      </c>
      <c r="Q86" s="1">
        <v>657.4</v>
      </c>
      <c r="R86" s="1">
        <v>714.1</v>
      </c>
      <c r="S86" s="1">
        <v>1072.5</v>
      </c>
      <c r="T86" s="1">
        <v>769.1</v>
      </c>
      <c r="U86" s="1">
        <v>814.4</v>
      </c>
      <c r="V86" s="1">
        <v>0.2</v>
      </c>
      <c r="W86" s="1">
        <v>16.2</v>
      </c>
      <c r="X86" s="1">
        <v>32.6</v>
      </c>
    </row>
    <row r="87" spans="9:24" x14ac:dyDescent="0.25">
      <c r="I87" s="1" t="s">
        <v>476</v>
      </c>
      <c r="J87" s="1">
        <v>952.3</v>
      </c>
      <c r="K87" s="1">
        <v>899.6</v>
      </c>
      <c r="L87" s="1">
        <v>416.4</v>
      </c>
      <c r="M87" s="1">
        <v>839.4</v>
      </c>
      <c r="N87" s="1">
        <v>745.8</v>
      </c>
      <c r="O87" s="1">
        <v>354.3</v>
      </c>
      <c r="P87" s="1">
        <v>834.3</v>
      </c>
      <c r="Q87" s="1">
        <v>657.4</v>
      </c>
      <c r="R87" s="1">
        <v>714.2</v>
      </c>
      <c r="S87" s="1">
        <v>1073.3</v>
      </c>
      <c r="T87" s="1">
        <v>778.3</v>
      </c>
      <c r="U87" s="1">
        <v>815.3</v>
      </c>
      <c r="V87" s="1">
        <v>0.1</v>
      </c>
      <c r="W87" s="1">
        <v>13</v>
      </c>
      <c r="X87" s="1">
        <v>29.1</v>
      </c>
    </row>
    <row r="88" spans="9:24" x14ac:dyDescent="0.25">
      <c r="I88" s="1" t="s">
        <v>478</v>
      </c>
      <c r="J88" s="1">
        <v>949.7</v>
      </c>
      <c r="K88" s="1">
        <v>902</v>
      </c>
      <c r="L88" s="1">
        <v>417.1</v>
      </c>
      <c r="M88" s="1">
        <v>862.3</v>
      </c>
      <c r="N88" s="1">
        <v>744.5</v>
      </c>
      <c r="O88" s="1">
        <v>354.4</v>
      </c>
      <c r="P88" s="1">
        <v>834.2</v>
      </c>
      <c r="Q88" s="1">
        <v>618.79999999999995</v>
      </c>
      <c r="R88" s="1">
        <v>714.4</v>
      </c>
      <c r="S88" s="1">
        <v>1074</v>
      </c>
      <c r="T88" s="1">
        <v>774.5</v>
      </c>
      <c r="U88" s="1">
        <v>817.7</v>
      </c>
      <c r="V88" s="1">
        <v>0.3</v>
      </c>
      <c r="W88" s="1">
        <v>11.1</v>
      </c>
      <c r="X88" s="1">
        <v>25.8</v>
      </c>
    </row>
    <row r="89" spans="9:24" x14ac:dyDescent="0.25">
      <c r="I89" s="1" t="s">
        <v>480</v>
      </c>
      <c r="J89" s="1">
        <v>941.1</v>
      </c>
      <c r="K89" s="1">
        <v>902.6</v>
      </c>
      <c r="L89" s="1">
        <v>416.8</v>
      </c>
      <c r="M89" s="1">
        <v>903.7</v>
      </c>
      <c r="N89" s="1">
        <v>738.9</v>
      </c>
      <c r="O89" s="1">
        <v>354.5</v>
      </c>
      <c r="P89" s="1">
        <v>837</v>
      </c>
      <c r="Q89" s="1">
        <v>619.20000000000005</v>
      </c>
      <c r="R89" s="1">
        <v>714.4</v>
      </c>
      <c r="S89" s="1">
        <v>1078.5999999999999</v>
      </c>
      <c r="T89" s="1">
        <v>776.2</v>
      </c>
      <c r="U89" s="1">
        <v>824.8</v>
      </c>
      <c r="V89" s="1">
        <v>0.9</v>
      </c>
      <c r="W89" s="1">
        <v>10.5</v>
      </c>
      <c r="X89" s="1">
        <v>22.7</v>
      </c>
    </row>
    <row r="90" spans="9:24" x14ac:dyDescent="0.25">
      <c r="I90" s="1" t="s">
        <v>482</v>
      </c>
      <c r="J90" s="1">
        <v>947.1</v>
      </c>
      <c r="K90" s="1">
        <v>902</v>
      </c>
      <c r="L90" s="1">
        <v>426.9</v>
      </c>
      <c r="M90" s="1">
        <v>902.9</v>
      </c>
      <c r="N90" s="1">
        <v>739.4</v>
      </c>
      <c r="O90" s="1">
        <v>354.7</v>
      </c>
      <c r="P90" s="1">
        <v>863.8</v>
      </c>
      <c r="Q90" s="1">
        <v>622.20000000000005</v>
      </c>
      <c r="R90" s="1">
        <v>717.2</v>
      </c>
      <c r="S90" s="1">
        <v>1080.7</v>
      </c>
      <c r="T90" s="1">
        <v>770.6</v>
      </c>
      <c r="U90" s="1">
        <v>829.9</v>
      </c>
      <c r="V90" s="1">
        <v>0.6</v>
      </c>
      <c r="W90" s="1">
        <v>10.1</v>
      </c>
      <c r="X90" s="1">
        <v>20.2</v>
      </c>
    </row>
    <row r="91" spans="9:24" x14ac:dyDescent="0.25">
      <c r="I91" s="1" t="s">
        <v>484</v>
      </c>
      <c r="J91" s="1">
        <v>954.2</v>
      </c>
      <c r="K91" s="1">
        <v>901.4</v>
      </c>
      <c r="L91" s="1">
        <v>437.3</v>
      </c>
      <c r="M91" s="1">
        <v>874.1</v>
      </c>
      <c r="N91" s="1">
        <v>737.9</v>
      </c>
      <c r="O91" s="1">
        <v>354.7</v>
      </c>
      <c r="P91" s="1">
        <v>904.6</v>
      </c>
      <c r="Q91" s="1">
        <v>622.70000000000005</v>
      </c>
      <c r="R91" s="1">
        <v>725.3</v>
      </c>
      <c r="S91" s="1">
        <v>1083.4000000000001</v>
      </c>
      <c r="T91" s="1">
        <v>774.6</v>
      </c>
      <c r="U91" s="1">
        <v>831.6</v>
      </c>
      <c r="V91" s="1">
        <v>0.2</v>
      </c>
      <c r="W91" s="1">
        <v>9.6</v>
      </c>
      <c r="X91" s="1">
        <v>17.899999999999999</v>
      </c>
    </row>
    <row r="92" spans="9:24" x14ac:dyDescent="0.25">
      <c r="I92" s="1" t="s">
        <v>485</v>
      </c>
      <c r="J92" s="1">
        <v>950.4</v>
      </c>
      <c r="K92" s="1">
        <v>895.9</v>
      </c>
      <c r="L92" s="1">
        <v>440.7</v>
      </c>
      <c r="M92" s="1">
        <v>890.1</v>
      </c>
      <c r="N92" s="1">
        <v>739.1</v>
      </c>
      <c r="O92" s="1">
        <v>354.7</v>
      </c>
      <c r="P92" s="1">
        <v>909.5</v>
      </c>
      <c r="Q92" s="1">
        <v>628.29999999999995</v>
      </c>
      <c r="R92" s="1">
        <v>726</v>
      </c>
      <c r="S92" s="1">
        <v>1084</v>
      </c>
      <c r="T92" s="1">
        <v>786.1</v>
      </c>
      <c r="U92" s="1">
        <v>836.1</v>
      </c>
      <c r="V92" s="1">
        <v>0.5</v>
      </c>
      <c r="W92" s="1">
        <v>10.1</v>
      </c>
      <c r="X92" s="1">
        <v>16.2</v>
      </c>
    </row>
    <row r="93" spans="9:24" x14ac:dyDescent="0.25">
      <c r="I93" s="1" t="s">
        <v>500</v>
      </c>
      <c r="J93" s="1">
        <v>941</v>
      </c>
      <c r="K93" s="1">
        <v>903.5</v>
      </c>
      <c r="L93" s="1">
        <v>442.3</v>
      </c>
      <c r="M93" s="1">
        <v>905</v>
      </c>
      <c r="N93" s="1">
        <v>740.6</v>
      </c>
      <c r="O93" s="1">
        <v>355.5</v>
      </c>
      <c r="P93" s="1">
        <v>933.3</v>
      </c>
      <c r="Q93" s="1">
        <v>629.4</v>
      </c>
      <c r="R93" s="1">
        <v>720.8</v>
      </c>
      <c r="S93" s="1">
        <v>1096.4000000000001</v>
      </c>
      <c r="T93" s="1">
        <v>796.5</v>
      </c>
      <c r="U93" s="1">
        <v>840.7</v>
      </c>
      <c r="V93" s="1">
        <v>0.6</v>
      </c>
      <c r="W93" s="1">
        <v>9.8000000000000007</v>
      </c>
      <c r="X93" s="1">
        <v>14.8</v>
      </c>
    </row>
    <row r="94" spans="9:24" x14ac:dyDescent="0.25">
      <c r="I94" s="23" t="s">
        <v>501</v>
      </c>
      <c r="J94" s="23"/>
      <c r="K94" s="23"/>
    </row>
    <row r="95" spans="9:24" x14ac:dyDescent="0.25">
      <c r="I95" t="s">
        <v>253</v>
      </c>
      <c r="J95" s="64" t="s">
        <v>101</v>
      </c>
    </row>
    <row r="96" spans="9:24" x14ac:dyDescent="0.25">
      <c r="I96" t="s">
        <v>502</v>
      </c>
    </row>
    <row r="97" spans="9:19" x14ac:dyDescent="0.25">
      <c r="I97" t="s">
        <v>503</v>
      </c>
    </row>
    <row r="98" spans="9:19" x14ac:dyDescent="0.25">
      <c r="I98" s="62" t="s">
        <v>504</v>
      </c>
    </row>
    <row r="103" spans="9:19" x14ac:dyDescent="0.25">
      <c r="I103" s="438" t="s">
        <v>505</v>
      </c>
      <c r="J103" s="439" t="s">
        <v>506</v>
      </c>
      <c r="K103" s="439"/>
      <c r="L103" s="440" t="s">
        <v>507</v>
      </c>
      <c r="M103" s="440"/>
      <c r="N103" s="441" t="s">
        <v>508</v>
      </c>
      <c r="O103" s="441"/>
      <c r="P103" s="440" t="s">
        <v>509</v>
      </c>
      <c r="Q103" s="440"/>
      <c r="R103" s="437" t="s">
        <v>510</v>
      </c>
      <c r="S103" s="437"/>
    </row>
    <row r="104" spans="9:19" ht="42.75" x14ac:dyDescent="0.25">
      <c r="I104" s="438"/>
      <c r="J104" s="71" t="s">
        <v>511</v>
      </c>
      <c r="K104" s="71" t="s">
        <v>512</v>
      </c>
      <c r="L104" s="71" t="s">
        <v>511</v>
      </c>
      <c r="M104" s="71" t="s">
        <v>512</v>
      </c>
      <c r="N104" s="71" t="s">
        <v>511</v>
      </c>
      <c r="O104" s="71" t="s">
        <v>513</v>
      </c>
      <c r="P104" s="71" t="s">
        <v>511</v>
      </c>
      <c r="Q104" s="71" t="s">
        <v>513</v>
      </c>
      <c r="R104" s="71" t="s">
        <v>511</v>
      </c>
      <c r="S104" s="71" t="s">
        <v>513</v>
      </c>
    </row>
    <row r="105" spans="9:19" x14ac:dyDescent="0.25">
      <c r="I105" s="71" t="s">
        <v>514</v>
      </c>
      <c r="J105" s="66">
        <v>130.4</v>
      </c>
      <c r="K105" s="66">
        <v>145.4</v>
      </c>
      <c r="L105" s="66">
        <v>136</v>
      </c>
      <c r="M105" s="66">
        <v>150.69999999999999</v>
      </c>
      <c r="N105" s="66">
        <v>134.6</v>
      </c>
      <c r="O105" s="66">
        <v>146.1</v>
      </c>
      <c r="P105" s="66">
        <v>135.5</v>
      </c>
      <c r="Q105" s="66">
        <v>148.1</v>
      </c>
      <c r="R105" s="66">
        <v>132.9</v>
      </c>
      <c r="S105" s="66">
        <v>145.1</v>
      </c>
    </row>
    <row r="106" spans="9:19" x14ac:dyDescent="0.25">
      <c r="I106" s="61" t="s">
        <v>466</v>
      </c>
      <c r="J106" s="66">
        <v>131.69999999999999</v>
      </c>
      <c r="K106" s="66">
        <v>146.4</v>
      </c>
      <c r="L106" s="66">
        <v>137.5</v>
      </c>
      <c r="M106" s="66">
        <v>151.6</v>
      </c>
      <c r="N106" s="66">
        <v>136.19999999999999</v>
      </c>
      <c r="O106" s="66">
        <v>146.69999999999999</v>
      </c>
      <c r="P106" s="66">
        <v>137.1</v>
      </c>
      <c r="Q106" s="66">
        <v>149.1</v>
      </c>
      <c r="R106" s="66">
        <v>134.19999999999999</v>
      </c>
      <c r="S106" s="66">
        <v>146.1</v>
      </c>
    </row>
    <row r="107" spans="9:19" x14ac:dyDescent="0.25">
      <c r="I107" s="61" t="s">
        <v>515</v>
      </c>
      <c r="J107" s="66">
        <v>131.80000000000001</v>
      </c>
      <c r="K107" s="66">
        <v>147</v>
      </c>
      <c r="L107" s="66">
        <v>138.19999999999999</v>
      </c>
      <c r="M107" s="66">
        <v>154</v>
      </c>
      <c r="N107" s="66">
        <v>136.30000000000001</v>
      </c>
      <c r="O107" s="66">
        <v>147.30000000000001</v>
      </c>
      <c r="P107" s="66">
        <v>137</v>
      </c>
      <c r="Q107" s="66">
        <v>149</v>
      </c>
      <c r="R107" s="66">
        <v>134.4</v>
      </c>
      <c r="S107" s="66">
        <v>146.69999999999999</v>
      </c>
    </row>
    <row r="108" spans="9:19" x14ac:dyDescent="0.25">
      <c r="I108" s="61" t="s">
        <v>470</v>
      </c>
      <c r="J108" s="66">
        <v>132.1</v>
      </c>
      <c r="K108" s="66">
        <v>147.19999999999999</v>
      </c>
      <c r="L108" s="66">
        <v>138.69999999999999</v>
      </c>
      <c r="M108" s="66">
        <v>154.4</v>
      </c>
      <c r="N108" s="66">
        <v>136.69999999999999</v>
      </c>
      <c r="O108" s="66">
        <v>147.30000000000001</v>
      </c>
      <c r="P108" s="66">
        <v>137.1</v>
      </c>
      <c r="Q108" s="66">
        <v>148.69999999999999</v>
      </c>
      <c r="R108" s="66">
        <v>135.19999999999999</v>
      </c>
      <c r="S108" s="66">
        <v>147.69999999999999</v>
      </c>
    </row>
    <row r="109" spans="9:19" x14ac:dyDescent="0.25">
      <c r="I109" s="61" t="s">
        <v>516</v>
      </c>
      <c r="J109" s="67" t="s">
        <v>302</v>
      </c>
      <c r="K109" s="67" t="s">
        <v>302</v>
      </c>
      <c r="L109" s="67" t="s">
        <v>302</v>
      </c>
      <c r="M109" s="67" t="s">
        <v>302</v>
      </c>
      <c r="N109" s="67" t="s">
        <v>302</v>
      </c>
      <c r="O109" s="67" t="s">
        <v>302</v>
      </c>
      <c r="P109" s="67" t="s">
        <v>302</v>
      </c>
      <c r="Q109" s="67" t="s">
        <v>302</v>
      </c>
      <c r="R109" s="67" t="s">
        <v>302</v>
      </c>
      <c r="S109" s="67" t="s">
        <v>302</v>
      </c>
    </row>
    <row r="110" spans="9:19" x14ac:dyDescent="0.25">
      <c r="I110" s="61" t="s">
        <v>474</v>
      </c>
      <c r="J110" s="67" t="s">
        <v>302</v>
      </c>
      <c r="K110" s="67" t="s">
        <v>302</v>
      </c>
      <c r="L110" s="67" t="s">
        <v>302</v>
      </c>
      <c r="M110" s="67" t="s">
        <v>302</v>
      </c>
      <c r="N110" s="67" t="s">
        <v>302</v>
      </c>
      <c r="O110" s="67" t="s">
        <v>302</v>
      </c>
      <c r="P110" s="67" t="s">
        <v>302</v>
      </c>
      <c r="Q110" s="67" t="s">
        <v>302</v>
      </c>
      <c r="R110" s="67" t="s">
        <v>302</v>
      </c>
      <c r="S110" s="67" t="s">
        <v>302</v>
      </c>
    </row>
    <row r="111" spans="9:19" x14ac:dyDescent="0.25">
      <c r="I111" s="61" t="s">
        <v>476</v>
      </c>
      <c r="J111" s="66">
        <v>133.9</v>
      </c>
      <c r="K111" s="66">
        <v>148.9</v>
      </c>
      <c r="L111" s="66">
        <v>140.4</v>
      </c>
      <c r="M111" s="66">
        <v>154.80000000000001</v>
      </c>
      <c r="N111" s="66">
        <v>138.6</v>
      </c>
      <c r="O111" s="66">
        <v>148.80000000000001</v>
      </c>
      <c r="P111" s="66">
        <v>138.9</v>
      </c>
      <c r="Q111" s="66">
        <v>149.4</v>
      </c>
      <c r="R111" s="66">
        <v>137</v>
      </c>
      <c r="S111" s="66">
        <v>148.69999999999999</v>
      </c>
    </row>
    <row r="112" spans="9:19" x14ac:dyDescent="0.25">
      <c r="I112" s="61" t="s">
        <v>478</v>
      </c>
      <c r="J112" s="66">
        <v>134.80000000000001</v>
      </c>
      <c r="K112" s="66">
        <v>150.9</v>
      </c>
      <c r="L112" s="66">
        <v>141.80000000000001</v>
      </c>
      <c r="M112" s="66">
        <v>157.69999999999999</v>
      </c>
      <c r="N112" s="66">
        <v>138.9</v>
      </c>
      <c r="O112" s="66">
        <v>149.1</v>
      </c>
      <c r="P112" s="66">
        <v>140</v>
      </c>
      <c r="Q112" s="66">
        <v>151.69999999999999</v>
      </c>
      <c r="R112" s="66">
        <v>137.80000000000001</v>
      </c>
      <c r="S112" s="66">
        <v>150.6</v>
      </c>
    </row>
    <row r="113" spans="9:19" x14ac:dyDescent="0.25">
      <c r="I113" s="61" t="s">
        <v>517</v>
      </c>
      <c r="J113" s="66">
        <v>135.5</v>
      </c>
      <c r="K113" s="66">
        <v>151.9</v>
      </c>
      <c r="L113" s="66">
        <v>142.6</v>
      </c>
      <c r="M113" s="66">
        <v>158.69999999999999</v>
      </c>
      <c r="N113" s="66">
        <v>139.6</v>
      </c>
      <c r="O113" s="66">
        <v>149.4</v>
      </c>
      <c r="P113" s="66">
        <v>140.4</v>
      </c>
      <c r="Q113" s="66">
        <v>152.6</v>
      </c>
      <c r="R113" s="66">
        <v>138.6</v>
      </c>
      <c r="S113" s="66">
        <v>151.30000000000001</v>
      </c>
    </row>
    <row r="114" spans="9:19" x14ac:dyDescent="0.25">
      <c r="I114" s="61" t="s">
        <v>518</v>
      </c>
      <c r="J114" s="66">
        <v>136</v>
      </c>
      <c r="K114" s="66">
        <v>152.80000000000001</v>
      </c>
      <c r="L114" s="66">
        <v>143</v>
      </c>
      <c r="M114" s="66">
        <v>158.9</v>
      </c>
      <c r="N114" s="66">
        <v>139.80000000000001</v>
      </c>
      <c r="O114" s="66">
        <v>148.9</v>
      </c>
      <c r="P114" s="66">
        <v>140.9</v>
      </c>
      <c r="Q114" s="66">
        <v>153.30000000000001</v>
      </c>
      <c r="R114" s="66">
        <v>138.6</v>
      </c>
      <c r="S114" s="66">
        <v>150.9</v>
      </c>
    </row>
    <row r="115" spans="9:19" x14ac:dyDescent="0.25">
      <c r="I115" s="61" t="s">
        <v>484</v>
      </c>
      <c r="J115" s="66">
        <v>136.4</v>
      </c>
      <c r="K115" s="66">
        <v>153.69999999999999</v>
      </c>
      <c r="L115" s="66">
        <v>143.4</v>
      </c>
      <c r="M115" s="66">
        <v>160.30000000000001</v>
      </c>
      <c r="N115" s="66">
        <v>140.80000000000001</v>
      </c>
      <c r="O115" s="66">
        <v>150.19999999999999</v>
      </c>
      <c r="P115" s="66">
        <v>140.80000000000001</v>
      </c>
      <c r="Q115" s="66">
        <v>154</v>
      </c>
      <c r="R115" s="66">
        <v>138.69999999999999</v>
      </c>
      <c r="S115" s="66">
        <v>151.5</v>
      </c>
    </row>
    <row r="116" spans="9:19" x14ac:dyDescent="0.25">
      <c r="I116" s="61" t="s">
        <v>485</v>
      </c>
      <c r="J116" s="66">
        <v>136.69999999999999</v>
      </c>
      <c r="K116" s="66">
        <v>153.69999999999999</v>
      </c>
      <c r="L116" s="66">
        <v>143.1</v>
      </c>
      <c r="M116" s="66">
        <v>159.80000000000001</v>
      </c>
      <c r="N116" s="66">
        <v>139.80000000000001</v>
      </c>
      <c r="O116" s="66">
        <v>149.69999999999999</v>
      </c>
      <c r="P116" s="66">
        <v>141.6</v>
      </c>
      <c r="Q116" s="66">
        <v>156.5</v>
      </c>
      <c r="R116" s="66">
        <v>138.30000000000001</v>
      </c>
      <c r="S116" s="66">
        <v>150</v>
      </c>
    </row>
    <row r="117" spans="9:19" x14ac:dyDescent="0.25">
      <c r="I117" s="71" t="s">
        <v>519</v>
      </c>
      <c r="J117" s="66">
        <v>137.69999999999999</v>
      </c>
      <c r="K117" s="66">
        <v>154.9</v>
      </c>
      <c r="L117" s="66">
        <v>143.80000000000001</v>
      </c>
      <c r="M117" s="66">
        <v>160.30000000000001</v>
      </c>
      <c r="N117" s="66">
        <v>142</v>
      </c>
      <c r="O117" s="66">
        <v>150.6</v>
      </c>
      <c r="P117" s="66">
        <v>142.4</v>
      </c>
      <c r="Q117" s="66">
        <v>156.80000000000001</v>
      </c>
      <c r="R117" s="66">
        <v>138.30000000000001</v>
      </c>
      <c r="S117" s="66">
        <v>150.30000000000001</v>
      </c>
    </row>
    <row r="118" spans="9:19" x14ac:dyDescent="0.25">
      <c r="I118" s="61" t="s">
        <v>466</v>
      </c>
      <c r="J118" s="66">
        <v>137.4</v>
      </c>
      <c r="K118" s="66">
        <v>154.5</v>
      </c>
      <c r="L118" s="66">
        <v>144.69999999999999</v>
      </c>
      <c r="M118" s="66">
        <v>163.1</v>
      </c>
      <c r="N118" s="66">
        <v>141.9</v>
      </c>
      <c r="O118" s="66">
        <v>150.9</v>
      </c>
      <c r="P118" s="66">
        <v>141.69999999999999</v>
      </c>
      <c r="Q118" s="66">
        <v>156.4</v>
      </c>
      <c r="R118" s="66">
        <v>138.6</v>
      </c>
      <c r="S118" s="66">
        <v>151.80000000000001</v>
      </c>
    </row>
    <row r="119" spans="9:19" x14ac:dyDescent="0.25">
      <c r="I119" s="61" t="s">
        <v>515</v>
      </c>
      <c r="J119" s="66">
        <v>137.5</v>
      </c>
      <c r="K119" s="66">
        <v>154.4</v>
      </c>
      <c r="L119" s="66">
        <v>144.1</v>
      </c>
      <c r="M119" s="66">
        <v>161.30000000000001</v>
      </c>
      <c r="N119" s="66">
        <v>142.30000000000001</v>
      </c>
      <c r="O119" s="66">
        <v>151.30000000000001</v>
      </c>
      <c r="P119" s="66">
        <v>141.69999999999999</v>
      </c>
      <c r="Q119" s="66">
        <v>156.5</v>
      </c>
      <c r="R119" s="66">
        <v>138.19999999999999</v>
      </c>
      <c r="S119" s="66">
        <v>150.9</v>
      </c>
    </row>
    <row r="120" spans="9:19" x14ac:dyDescent="0.25">
      <c r="I120" s="61" t="s">
        <v>470</v>
      </c>
      <c r="J120" s="66">
        <v>138.4</v>
      </c>
      <c r="K120" s="66">
        <v>155.1</v>
      </c>
      <c r="L120" s="66">
        <v>144.9</v>
      </c>
      <c r="M120" s="66">
        <v>162.30000000000001</v>
      </c>
      <c r="N120" s="66">
        <v>142.9</v>
      </c>
      <c r="O120" s="66">
        <v>151.4</v>
      </c>
      <c r="P120" s="66">
        <v>142.19999999999999</v>
      </c>
      <c r="Q120" s="66">
        <v>156.30000000000001</v>
      </c>
      <c r="R120" s="66">
        <v>138.80000000000001</v>
      </c>
      <c r="S120" s="66">
        <v>151.5</v>
      </c>
    </row>
    <row r="121" spans="9:19" x14ac:dyDescent="0.25">
      <c r="I121" s="61" t="s">
        <v>516</v>
      </c>
      <c r="J121" s="66">
        <v>139</v>
      </c>
      <c r="K121" s="66">
        <v>155.6</v>
      </c>
      <c r="L121" s="66">
        <v>145.80000000000001</v>
      </c>
      <c r="M121" s="66">
        <v>163.30000000000001</v>
      </c>
      <c r="N121" s="66">
        <v>143.4</v>
      </c>
      <c r="O121" s="66">
        <v>151.4</v>
      </c>
      <c r="P121" s="66">
        <v>143.19999999999999</v>
      </c>
      <c r="Q121" s="66">
        <v>157</v>
      </c>
      <c r="R121" s="66">
        <v>139.19999999999999</v>
      </c>
      <c r="S121" s="66">
        <v>151.30000000000001</v>
      </c>
    </row>
    <row r="122" spans="9:19" x14ac:dyDescent="0.25">
      <c r="I122" s="61" t="s">
        <v>474</v>
      </c>
      <c r="J122" s="66">
        <v>139.5</v>
      </c>
      <c r="K122" s="66">
        <v>157.4</v>
      </c>
      <c r="L122" s="66">
        <v>146.19999999999999</v>
      </c>
      <c r="M122" s="66">
        <v>163.80000000000001</v>
      </c>
      <c r="N122" s="66">
        <v>143.30000000000001</v>
      </c>
      <c r="O122" s="66">
        <v>151.6</v>
      </c>
      <c r="P122" s="66">
        <v>144.30000000000001</v>
      </c>
      <c r="Q122" s="66">
        <v>158.9</v>
      </c>
      <c r="R122" s="66">
        <v>139.30000000000001</v>
      </c>
      <c r="S122" s="66">
        <v>151.30000000000001</v>
      </c>
    </row>
    <row r="123" spans="9:19" x14ac:dyDescent="0.25">
      <c r="I123" s="61" t="s">
        <v>476</v>
      </c>
      <c r="J123" s="66">
        <v>139.9</v>
      </c>
      <c r="K123" s="66">
        <v>157.30000000000001</v>
      </c>
      <c r="L123" s="66">
        <v>146.69999999999999</v>
      </c>
      <c r="M123" s="66">
        <v>164.6</v>
      </c>
      <c r="N123" s="66">
        <v>143.69999999999999</v>
      </c>
      <c r="O123" s="66">
        <v>153.19999999999999</v>
      </c>
      <c r="P123" s="66">
        <v>144.6</v>
      </c>
      <c r="Q123" s="66">
        <v>159</v>
      </c>
      <c r="R123" s="66">
        <v>139.19999999999999</v>
      </c>
      <c r="S123" s="66">
        <v>151.4</v>
      </c>
    </row>
    <row r="124" spans="9:19" x14ac:dyDescent="0.25">
      <c r="I124" s="61" t="s">
        <v>478</v>
      </c>
      <c r="J124" s="66">
        <v>140.4</v>
      </c>
      <c r="K124" s="66">
        <v>158.1</v>
      </c>
      <c r="L124" s="66">
        <v>148.30000000000001</v>
      </c>
      <c r="M124" s="66">
        <v>168.5</v>
      </c>
      <c r="N124" s="66">
        <v>144.19999999999999</v>
      </c>
      <c r="O124" s="66">
        <v>154.1</v>
      </c>
      <c r="P124" s="66">
        <v>145.19999999999999</v>
      </c>
      <c r="Q124" s="66">
        <v>159.80000000000001</v>
      </c>
      <c r="R124" s="66">
        <v>139.19999999999999</v>
      </c>
      <c r="S124" s="66">
        <v>150.9</v>
      </c>
    </row>
    <row r="125" spans="9:19" x14ac:dyDescent="0.25">
      <c r="I125" s="61" t="s">
        <v>517</v>
      </c>
      <c r="J125" s="66">
        <v>141</v>
      </c>
      <c r="K125" s="66">
        <v>159.9</v>
      </c>
      <c r="L125" s="66">
        <v>150.19999999999999</v>
      </c>
      <c r="M125" s="66">
        <v>173.2</v>
      </c>
      <c r="N125" s="66">
        <v>144.9</v>
      </c>
      <c r="O125" s="66">
        <v>156.19999999999999</v>
      </c>
      <c r="P125" s="66">
        <v>145.9</v>
      </c>
      <c r="Q125" s="66">
        <v>161.6</v>
      </c>
      <c r="R125" s="66">
        <v>140.1</v>
      </c>
      <c r="S125" s="66">
        <v>152.9</v>
      </c>
    </row>
    <row r="126" spans="9:19" x14ac:dyDescent="0.25">
      <c r="I126" s="61" t="s">
        <v>518</v>
      </c>
      <c r="J126" s="66">
        <v>141.9</v>
      </c>
      <c r="K126" s="66">
        <v>160.4</v>
      </c>
      <c r="L126" s="66">
        <v>150.80000000000001</v>
      </c>
      <c r="M126" s="66">
        <v>173.3</v>
      </c>
      <c r="N126" s="66">
        <v>146.30000000000001</v>
      </c>
      <c r="O126" s="66">
        <v>158.1</v>
      </c>
      <c r="P126" s="66">
        <v>146.4</v>
      </c>
      <c r="Q126" s="66">
        <v>162.4</v>
      </c>
      <c r="R126" s="66">
        <v>140.9</v>
      </c>
      <c r="S126" s="66">
        <v>153.5</v>
      </c>
    </row>
    <row r="127" spans="9:19" x14ac:dyDescent="0.25">
      <c r="I127" s="61" t="s">
        <v>484</v>
      </c>
      <c r="J127" s="66">
        <v>142.30000000000001</v>
      </c>
      <c r="K127" s="66">
        <v>161.1</v>
      </c>
      <c r="L127" s="66">
        <v>151.19999999999999</v>
      </c>
      <c r="M127" s="66">
        <v>173.7</v>
      </c>
      <c r="N127" s="66">
        <v>146.4</v>
      </c>
      <c r="O127" s="66">
        <v>157.69999999999999</v>
      </c>
      <c r="P127" s="66">
        <v>146.80000000000001</v>
      </c>
      <c r="Q127" s="66">
        <v>163.4</v>
      </c>
      <c r="R127" s="66">
        <v>142</v>
      </c>
      <c r="S127" s="66">
        <v>154.4</v>
      </c>
    </row>
    <row r="128" spans="9:19" x14ac:dyDescent="0.25">
      <c r="I128" s="61" t="s">
        <v>485</v>
      </c>
      <c r="J128" s="66">
        <v>142.5</v>
      </c>
      <c r="K128" s="66">
        <v>161</v>
      </c>
      <c r="L128" s="66">
        <v>151.19999999999999</v>
      </c>
      <c r="M128" s="66">
        <v>173.8</v>
      </c>
      <c r="N128" s="66">
        <v>146.80000000000001</v>
      </c>
      <c r="O128" s="66">
        <v>158.9</v>
      </c>
      <c r="P128" s="66">
        <v>147</v>
      </c>
      <c r="Q128" s="66">
        <v>163.4</v>
      </c>
      <c r="R128" s="66">
        <v>142</v>
      </c>
      <c r="S128" s="66">
        <v>154.19999999999999</v>
      </c>
    </row>
    <row r="129" spans="9:19" x14ac:dyDescent="0.25">
      <c r="I129" s="71" t="s">
        <v>520</v>
      </c>
      <c r="J129" s="66">
        <v>143.30000000000001</v>
      </c>
      <c r="K129" s="66">
        <v>162.1</v>
      </c>
      <c r="L129" s="66">
        <v>152.4</v>
      </c>
      <c r="M129" s="66">
        <v>177.1</v>
      </c>
      <c r="N129" s="66">
        <v>148.1</v>
      </c>
      <c r="O129" s="66">
        <v>161.30000000000001</v>
      </c>
      <c r="P129" s="66">
        <v>149.30000000000001</v>
      </c>
      <c r="Q129" s="66">
        <v>167.7</v>
      </c>
      <c r="R129" s="66">
        <v>143.5</v>
      </c>
      <c r="S129" s="66">
        <v>156.80000000000001</v>
      </c>
    </row>
    <row r="130" spans="9:19" x14ac:dyDescent="0.25">
      <c r="I130" s="61" t="s">
        <v>466</v>
      </c>
      <c r="J130" s="66">
        <v>146.9</v>
      </c>
      <c r="K130" s="66">
        <v>166</v>
      </c>
      <c r="L130" s="66">
        <v>155.1</v>
      </c>
      <c r="M130" s="66">
        <v>180.6</v>
      </c>
      <c r="N130" s="66">
        <v>152</v>
      </c>
      <c r="O130" s="66">
        <v>165.5</v>
      </c>
      <c r="P130" s="66">
        <v>152.6</v>
      </c>
      <c r="Q130" s="66">
        <v>171.6</v>
      </c>
      <c r="R130" s="66">
        <v>147</v>
      </c>
      <c r="S130" s="66">
        <v>161.69999999999999</v>
      </c>
    </row>
    <row r="131" spans="9:19" x14ac:dyDescent="0.25">
      <c r="I131" s="61" t="s">
        <v>515</v>
      </c>
      <c r="J131" s="66">
        <v>161.5</v>
      </c>
      <c r="K131" s="66">
        <v>189.5</v>
      </c>
      <c r="L131" s="66">
        <v>171.9</v>
      </c>
      <c r="M131" s="66">
        <v>189.9</v>
      </c>
      <c r="N131" s="66">
        <v>167.3</v>
      </c>
      <c r="O131" s="66">
        <v>184.5</v>
      </c>
      <c r="P131" s="66">
        <v>165.4</v>
      </c>
      <c r="Q131" s="66">
        <v>185.3</v>
      </c>
      <c r="R131" s="66">
        <v>162</v>
      </c>
      <c r="S131" s="66">
        <v>183.5</v>
      </c>
    </row>
    <row r="132" spans="9:19" x14ac:dyDescent="0.25">
      <c r="I132" s="61" t="s">
        <v>470</v>
      </c>
      <c r="J132" s="66">
        <v>174.4</v>
      </c>
      <c r="K132" s="66">
        <v>212.6</v>
      </c>
      <c r="L132" s="66">
        <v>188.1</v>
      </c>
      <c r="M132" s="66">
        <v>205.7</v>
      </c>
      <c r="N132" s="66">
        <v>176.9</v>
      </c>
      <c r="O132" s="66">
        <v>200</v>
      </c>
      <c r="P132" s="66">
        <v>176.9</v>
      </c>
      <c r="Q132" s="66">
        <v>202.1</v>
      </c>
      <c r="R132" s="66">
        <v>171.1</v>
      </c>
      <c r="S132" s="66">
        <v>193.1</v>
      </c>
    </row>
    <row r="133" spans="9:19" x14ac:dyDescent="0.25">
      <c r="I133" s="61" t="s">
        <v>516</v>
      </c>
      <c r="J133" s="66">
        <v>182.2</v>
      </c>
      <c r="K133" s="66">
        <v>225.7</v>
      </c>
      <c r="L133" s="66">
        <v>196.9</v>
      </c>
      <c r="M133" s="66">
        <v>219.4</v>
      </c>
      <c r="N133" s="66">
        <v>187.1</v>
      </c>
      <c r="O133" s="66">
        <v>214.2</v>
      </c>
      <c r="P133" s="66">
        <v>188</v>
      </c>
      <c r="Q133" s="66">
        <v>220.6</v>
      </c>
      <c r="R133" s="66">
        <v>186.3</v>
      </c>
      <c r="S133" s="66">
        <v>214.7</v>
      </c>
    </row>
    <row r="134" spans="9:19" x14ac:dyDescent="0.25">
      <c r="I134" s="61" t="s">
        <v>474</v>
      </c>
      <c r="J134" s="66">
        <v>188.4</v>
      </c>
      <c r="K134" s="66">
        <v>237.1</v>
      </c>
      <c r="L134" s="66">
        <v>204.3</v>
      </c>
      <c r="M134" s="66">
        <v>233.6</v>
      </c>
      <c r="N134" s="66">
        <v>192.5</v>
      </c>
      <c r="O134" s="66">
        <v>223.2</v>
      </c>
      <c r="P134" s="66">
        <v>192.6</v>
      </c>
      <c r="Q134" s="66">
        <v>226.7</v>
      </c>
      <c r="R134" s="66">
        <v>187.5</v>
      </c>
      <c r="S134" s="66">
        <v>215</v>
      </c>
    </row>
    <row r="135" spans="9:19" x14ac:dyDescent="0.25">
      <c r="I135" s="61" t="s">
        <v>476</v>
      </c>
      <c r="J135" s="66">
        <v>192.7</v>
      </c>
      <c r="K135" s="66">
        <v>246</v>
      </c>
      <c r="L135" s="66">
        <v>209.7</v>
      </c>
      <c r="M135" s="66">
        <v>246.1</v>
      </c>
      <c r="N135" s="66">
        <v>200.6</v>
      </c>
      <c r="O135" s="66">
        <v>232.2</v>
      </c>
      <c r="P135" s="66">
        <v>200.6</v>
      </c>
      <c r="Q135" s="66">
        <v>240.1</v>
      </c>
      <c r="R135" s="66">
        <v>191.8</v>
      </c>
      <c r="S135" s="66">
        <v>219.8</v>
      </c>
    </row>
    <row r="136" spans="9:19" x14ac:dyDescent="0.25">
      <c r="I136" s="61" t="s">
        <v>478</v>
      </c>
      <c r="J136" s="66">
        <v>195.7</v>
      </c>
      <c r="K136" s="66">
        <v>249.3</v>
      </c>
      <c r="L136" s="66">
        <v>213.1</v>
      </c>
      <c r="M136" s="66">
        <v>249.1</v>
      </c>
      <c r="N136" s="66">
        <v>205</v>
      </c>
      <c r="O136" s="66">
        <v>238.6</v>
      </c>
      <c r="P136" s="66">
        <v>203.9</v>
      </c>
      <c r="Q136" s="66">
        <v>244</v>
      </c>
      <c r="R136" s="66">
        <v>197.7</v>
      </c>
      <c r="S136" s="66">
        <v>227.9</v>
      </c>
    </row>
    <row r="137" spans="9:19" x14ac:dyDescent="0.25">
      <c r="I137" s="61" t="s">
        <v>517</v>
      </c>
      <c r="J137" s="66">
        <v>203.5</v>
      </c>
      <c r="K137" s="66">
        <v>251.3</v>
      </c>
      <c r="L137" s="66">
        <v>224.6</v>
      </c>
      <c r="M137" s="66">
        <v>259</v>
      </c>
      <c r="N137" s="66">
        <v>216.8</v>
      </c>
      <c r="O137" s="66">
        <v>246.5</v>
      </c>
      <c r="P137" s="66">
        <v>213.8</v>
      </c>
      <c r="Q137" s="66">
        <v>251</v>
      </c>
      <c r="R137" s="66">
        <v>206.1</v>
      </c>
      <c r="S137" s="66">
        <v>234.6</v>
      </c>
    </row>
    <row r="138" spans="9:19" x14ac:dyDescent="0.25">
      <c r="I138" s="61" t="s">
        <v>518</v>
      </c>
      <c r="J138" s="66">
        <v>216.2</v>
      </c>
      <c r="K138" s="66">
        <v>254.6</v>
      </c>
      <c r="L138" s="66">
        <v>255.3</v>
      </c>
      <c r="M138" s="66">
        <v>278</v>
      </c>
      <c r="N138" s="66">
        <v>240.1</v>
      </c>
      <c r="O138" s="66">
        <v>263.8</v>
      </c>
      <c r="P138" s="66">
        <v>229.2</v>
      </c>
      <c r="Q138" s="66">
        <v>251</v>
      </c>
      <c r="R138" s="66">
        <v>227.1</v>
      </c>
      <c r="S138" s="66">
        <v>245.2</v>
      </c>
    </row>
    <row r="139" spans="9:19" x14ac:dyDescent="0.25">
      <c r="I139" s="61" t="s">
        <v>484</v>
      </c>
      <c r="J139" s="66">
        <v>219.1</v>
      </c>
      <c r="K139" s="66">
        <v>256.3</v>
      </c>
      <c r="L139" s="66">
        <v>260.3</v>
      </c>
      <c r="M139" s="66">
        <v>287.7</v>
      </c>
      <c r="N139" s="66">
        <v>244.6</v>
      </c>
      <c r="O139" s="66">
        <v>269.39999999999998</v>
      </c>
      <c r="P139" s="66">
        <v>235.5</v>
      </c>
      <c r="Q139" s="66">
        <v>260</v>
      </c>
      <c r="R139" s="66">
        <v>233.2</v>
      </c>
      <c r="S139" s="66">
        <v>254.8</v>
      </c>
    </row>
    <row r="140" spans="9:19" x14ac:dyDescent="0.25">
      <c r="I140" s="71" t="s">
        <v>521</v>
      </c>
      <c r="J140" s="66">
        <v>226.1</v>
      </c>
      <c r="K140" s="66">
        <v>268.60000000000002</v>
      </c>
      <c r="L140" s="66">
        <v>263.7</v>
      </c>
      <c r="M140" s="66">
        <v>283.2</v>
      </c>
      <c r="N140" s="66">
        <v>252.3</v>
      </c>
      <c r="O140" s="66">
        <v>276.60000000000002</v>
      </c>
      <c r="P140" s="66">
        <v>242.1</v>
      </c>
      <c r="Q140" s="66">
        <v>270.89999999999998</v>
      </c>
      <c r="R140" s="66">
        <v>237.6</v>
      </c>
      <c r="S140" s="66">
        <v>259.8</v>
      </c>
    </row>
    <row r="141" spans="9:19" x14ac:dyDescent="0.25">
      <c r="I141" s="71" t="s">
        <v>522</v>
      </c>
      <c r="J141" s="68">
        <v>231.9</v>
      </c>
      <c r="K141" s="68">
        <v>274.60000000000002</v>
      </c>
      <c r="L141" s="68">
        <v>269.7</v>
      </c>
      <c r="M141" s="68">
        <v>285.3</v>
      </c>
      <c r="N141" s="68">
        <v>262.60000000000002</v>
      </c>
      <c r="O141" s="68">
        <v>286</v>
      </c>
      <c r="P141" s="68">
        <v>246.6</v>
      </c>
      <c r="Q141" s="68">
        <v>272</v>
      </c>
      <c r="R141" s="68">
        <v>243.7</v>
      </c>
      <c r="S141" s="68">
        <v>267.8</v>
      </c>
    </row>
    <row r="142" spans="9:19" x14ac:dyDescent="0.25">
      <c r="I142" s="61" t="s">
        <v>466</v>
      </c>
      <c r="J142" s="68">
        <v>234.8</v>
      </c>
      <c r="K142" s="68">
        <v>279.39999999999998</v>
      </c>
      <c r="L142" s="68">
        <v>274.8</v>
      </c>
      <c r="M142" s="68">
        <v>292.2</v>
      </c>
      <c r="N142" s="68">
        <v>268.89999999999998</v>
      </c>
      <c r="O142" s="68">
        <v>298.8</v>
      </c>
      <c r="P142" s="68">
        <v>248.3</v>
      </c>
      <c r="Q142" s="68">
        <v>271.39999999999998</v>
      </c>
      <c r="R142" s="68">
        <v>247.6</v>
      </c>
      <c r="S142" s="68">
        <v>273.7</v>
      </c>
    </row>
    <row r="143" spans="9:19" x14ac:dyDescent="0.25">
      <c r="I143" s="61" t="s">
        <v>515</v>
      </c>
      <c r="J143" s="68">
        <v>239.6</v>
      </c>
      <c r="K143" s="68">
        <v>288.89999999999998</v>
      </c>
      <c r="L143" s="68">
        <v>278.60000000000002</v>
      </c>
      <c r="M143" s="68">
        <v>296.7</v>
      </c>
      <c r="N143" s="68">
        <v>276.39999999999998</v>
      </c>
      <c r="O143" s="68">
        <v>313</v>
      </c>
      <c r="P143" s="68">
        <v>257.10000000000002</v>
      </c>
      <c r="Q143" s="68">
        <v>287.89999999999998</v>
      </c>
      <c r="R143" s="68">
        <v>253.5</v>
      </c>
      <c r="S143" s="68">
        <v>287.7</v>
      </c>
    </row>
    <row r="144" spans="9:19" x14ac:dyDescent="0.25">
      <c r="I144" s="61" t="s">
        <v>470</v>
      </c>
      <c r="J144" s="68">
        <v>247.9</v>
      </c>
      <c r="K144" s="68">
        <v>310.8</v>
      </c>
      <c r="L144" s="68">
        <v>290.8</v>
      </c>
      <c r="M144" s="68">
        <v>323.3</v>
      </c>
      <c r="N144" s="68">
        <v>281.7</v>
      </c>
      <c r="O144" s="68">
        <v>324</v>
      </c>
      <c r="P144" s="68">
        <v>266.5</v>
      </c>
      <c r="Q144" s="68">
        <v>305.10000000000002</v>
      </c>
      <c r="R144" s="68">
        <v>261.3</v>
      </c>
      <c r="S144" s="68">
        <v>302</v>
      </c>
    </row>
    <row r="145" spans="9:19" x14ac:dyDescent="0.25">
      <c r="I145" s="61" t="s">
        <v>516</v>
      </c>
      <c r="J145" s="68">
        <v>257.5</v>
      </c>
      <c r="K145" s="68">
        <v>327.7</v>
      </c>
      <c r="L145" s="68">
        <v>307.8</v>
      </c>
      <c r="M145" s="68">
        <v>338.4</v>
      </c>
      <c r="N145" s="68">
        <v>293.60000000000002</v>
      </c>
      <c r="O145" s="68">
        <v>338.4</v>
      </c>
      <c r="P145" s="68">
        <v>281.39999999999998</v>
      </c>
      <c r="Q145" s="68">
        <v>323.39999999999998</v>
      </c>
      <c r="R145" s="68">
        <v>276.10000000000002</v>
      </c>
      <c r="S145" s="68">
        <v>327.60000000000002</v>
      </c>
    </row>
    <row r="146" spans="9:19" x14ac:dyDescent="0.25">
      <c r="I146" s="61" t="s">
        <v>474</v>
      </c>
      <c r="J146" s="68">
        <v>285.3</v>
      </c>
      <c r="K146" s="68">
        <v>375.2</v>
      </c>
      <c r="L146" s="68">
        <v>344.4</v>
      </c>
      <c r="M146" s="68">
        <v>387</v>
      </c>
      <c r="N146" s="68">
        <v>320.89999999999998</v>
      </c>
      <c r="O146" s="68">
        <v>380.8</v>
      </c>
      <c r="P146" s="68">
        <v>311.3</v>
      </c>
      <c r="Q146" s="68">
        <v>365.3</v>
      </c>
      <c r="R146" s="68">
        <v>302.8</v>
      </c>
      <c r="S146" s="68">
        <v>366.9</v>
      </c>
    </row>
    <row r="147" spans="9:19" x14ac:dyDescent="0.25">
      <c r="I147" s="61" t="s">
        <v>476</v>
      </c>
      <c r="J147" s="68">
        <v>301</v>
      </c>
      <c r="K147" s="68">
        <v>399.4</v>
      </c>
      <c r="L147" s="68">
        <v>369.4</v>
      </c>
      <c r="M147" s="68">
        <v>430.3</v>
      </c>
      <c r="N147" s="68">
        <v>340.7</v>
      </c>
      <c r="O147" s="68">
        <v>410.8</v>
      </c>
      <c r="P147" s="68">
        <v>329.8</v>
      </c>
      <c r="Q147" s="68">
        <v>396.8</v>
      </c>
      <c r="R147" s="68">
        <v>320.10000000000002</v>
      </c>
      <c r="S147" s="68">
        <v>391.9</v>
      </c>
    </row>
    <row r="148" spans="9:19" x14ac:dyDescent="0.25">
      <c r="I148" s="61" t="s">
        <v>478</v>
      </c>
      <c r="J148" s="68">
        <v>336.7</v>
      </c>
      <c r="K148" s="68">
        <v>405.2</v>
      </c>
      <c r="L148" s="68">
        <v>404.8</v>
      </c>
      <c r="M148" s="68">
        <v>439.7</v>
      </c>
      <c r="N148" s="68">
        <v>375</v>
      </c>
      <c r="O148" s="68">
        <v>423.2</v>
      </c>
      <c r="P148" s="68">
        <v>368.7</v>
      </c>
      <c r="Q148" s="68">
        <v>401.8</v>
      </c>
      <c r="R148" s="68">
        <v>356</v>
      </c>
      <c r="S148" s="68">
        <v>394.7</v>
      </c>
    </row>
    <row r="149" spans="9:19" x14ac:dyDescent="0.25">
      <c r="I149" s="61" t="s">
        <v>517</v>
      </c>
      <c r="J149" s="68">
        <v>341</v>
      </c>
      <c r="K149" s="68">
        <v>415.4</v>
      </c>
      <c r="L149" s="68">
        <v>409.3</v>
      </c>
      <c r="M149" s="68">
        <v>442.8</v>
      </c>
      <c r="N149" s="68">
        <v>378.8</v>
      </c>
      <c r="O149" s="68">
        <v>427.5</v>
      </c>
      <c r="P149" s="68">
        <v>371.6</v>
      </c>
      <c r="Q149" s="68">
        <v>404.9</v>
      </c>
      <c r="R149" s="68">
        <v>362.4</v>
      </c>
      <c r="S149" s="68">
        <v>407.4</v>
      </c>
    </row>
    <row r="150" spans="9:19" x14ac:dyDescent="0.25">
      <c r="I150" s="61" t="s">
        <v>518</v>
      </c>
      <c r="J150" s="68">
        <v>345.5</v>
      </c>
      <c r="K150" s="68">
        <v>422.6</v>
      </c>
      <c r="L150" s="68">
        <v>418.1</v>
      </c>
      <c r="M150" s="68">
        <v>451.3</v>
      </c>
      <c r="N150" s="68">
        <v>387.1</v>
      </c>
      <c r="O150" s="68">
        <v>439.1</v>
      </c>
      <c r="P150" s="68">
        <v>378.7</v>
      </c>
      <c r="Q150" s="68">
        <v>417.3</v>
      </c>
      <c r="R150" s="68">
        <v>370.8</v>
      </c>
      <c r="S150" s="68">
        <v>419.3</v>
      </c>
    </row>
    <row r="151" spans="9:19" x14ac:dyDescent="0.25">
      <c r="I151" s="61" t="s">
        <v>484</v>
      </c>
      <c r="J151" s="68">
        <v>357.4</v>
      </c>
      <c r="K151" s="68">
        <v>431.3</v>
      </c>
      <c r="L151" s="68">
        <v>427.1</v>
      </c>
      <c r="M151" s="68">
        <v>455.2</v>
      </c>
      <c r="N151" s="68">
        <v>396.6</v>
      </c>
      <c r="O151" s="68">
        <v>448.4</v>
      </c>
      <c r="P151" s="68">
        <v>389</v>
      </c>
      <c r="Q151" s="68">
        <v>429.7</v>
      </c>
      <c r="R151" s="68">
        <v>381.6</v>
      </c>
      <c r="S151" s="68">
        <v>428.2</v>
      </c>
    </row>
    <row r="152" spans="9:19" x14ac:dyDescent="0.25">
      <c r="I152" s="71" t="s">
        <v>521</v>
      </c>
      <c r="J152" s="68">
        <v>361.4</v>
      </c>
      <c r="K152" s="68">
        <v>432.7</v>
      </c>
      <c r="L152" s="68">
        <v>433.2</v>
      </c>
      <c r="M152" s="68">
        <v>461.2</v>
      </c>
      <c r="N152" s="68">
        <v>402</v>
      </c>
      <c r="O152" s="68">
        <v>451</v>
      </c>
      <c r="P152" s="68">
        <v>399.8</v>
      </c>
      <c r="Q152" s="68">
        <v>441.2</v>
      </c>
      <c r="R152" s="68">
        <v>388.6</v>
      </c>
      <c r="S152" s="68">
        <v>434.5</v>
      </c>
    </row>
    <row r="153" spans="9:19" x14ac:dyDescent="0.25">
      <c r="I153" s="71" t="s">
        <v>523</v>
      </c>
      <c r="J153" s="68">
        <v>373</v>
      </c>
      <c r="K153" s="68">
        <v>459.6</v>
      </c>
      <c r="L153" s="68">
        <v>440</v>
      </c>
      <c r="M153" s="68">
        <v>473.5</v>
      </c>
      <c r="N153" s="68">
        <v>412.2</v>
      </c>
      <c r="O153" s="68">
        <v>468.5</v>
      </c>
      <c r="P153" s="68">
        <v>413.8</v>
      </c>
      <c r="Q153" s="68">
        <v>470.8</v>
      </c>
      <c r="R153" s="68">
        <v>398.2</v>
      </c>
      <c r="S153" s="68">
        <v>456.5</v>
      </c>
    </row>
    <row r="154" spans="9:19" x14ac:dyDescent="0.25">
      <c r="I154" s="61" t="s">
        <v>466</v>
      </c>
      <c r="J154" s="68">
        <v>378.9</v>
      </c>
      <c r="K154" s="68">
        <v>469.1</v>
      </c>
      <c r="L154" s="68">
        <v>450.3</v>
      </c>
      <c r="M154" s="68">
        <v>487.8</v>
      </c>
      <c r="N154" s="68">
        <v>420.7</v>
      </c>
      <c r="O154" s="68">
        <v>479.7</v>
      </c>
      <c r="P154" s="68">
        <v>423.1</v>
      </c>
      <c r="Q154" s="68">
        <v>483.2</v>
      </c>
      <c r="R154" s="68">
        <v>405.9</v>
      </c>
      <c r="S154" s="68">
        <v>469.6</v>
      </c>
    </row>
    <row r="155" spans="9:19" x14ac:dyDescent="0.25">
      <c r="I155" s="61" t="s">
        <v>515</v>
      </c>
      <c r="J155" s="68">
        <v>387.2</v>
      </c>
      <c r="K155" s="68">
        <v>485.7</v>
      </c>
      <c r="L155" s="68">
        <v>459.7</v>
      </c>
      <c r="M155" s="68">
        <v>508.9</v>
      </c>
      <c r="N155" s="68">
        <v>437.2</v>
      </c>
      <c r="O155" s="68">
        <v>506</v>
      </c>
      <c r="P155" s="68">
        <v>429.7</v>
      </c>
      <c r="Q155" s="68">
        <v>492.3</v>
      </c>
      <c r="R155" s="68">
        <v>414</v>
      </c>
      <c r="S155" s="68">
        <v>483.5</v>
      </c>
    </row>
    <row r="156" spans="9:19" x14ac:dyDescent="0.25">
      <c r="I156" s="61" t="s">
        <v>470</v>
      </c>
      <c r="J156" s="68">
        <v>394.3</v>
      </c>
      <c r="K156" s="68">
        <v>497.6</v>
      </c>
      <c r="L156" s="68">
        <v>470.8</v>
      </c>
      <c r="M156" s="68">
        <v>531.1</v>
      </c>
      <c r="N156" s="68">
        <v>444.6</v>
      </c>
      <c r="O156" s="68">
        <v>514.9</v>
      </c>
      <c r="P156" s="68">
        <v>439.6</v>
      </c>
      <c r="Q156" s="68">
        <v>504.5</v>
      </c>
      <c r="R156" s="68">
        <v>425.2</v>
      </c>
      <c r="S156" s="68">
        <v>494.6</v>
      </c>
    </row>
    <row r="157" spans="9:19" x14ac:dyDescent="0.25">
      <c r="I157" s="61" t="s">
        <v>516</v>
      </c>
      <c r="J157" s="68">
        <v>405.5</v>
      </c>
      <c r="K157" s="68">
        <v>505.8</v>
      </c>
      <c r="L157" s="68">
        <v>483.4</v>
      </c>
      <c r="M157" s="68">
        <v>542.79999999999995</v>
      </c>
      <c r="N157" s="68">
        <v>451.9</v>
      </c>
      <c r="O157" s="68">
        <v>521.9</v>
      </c>
      <c r="P157" s="68">
        <v>449.4</v>
      </c>
      <c r="Q157" s="68">
        <v>517.70000000000005</v>
      </c>
      <c r="R157" s="68">
        <v>433.3</v>
      </c>
      <c r="S157" s="68">
        <v>495.1</v>
      </c>
    </row>
    <row r="158" spans="9:19" x14ac:dyDescent="0.25">
      <c r="I158" s="61" t="s">
        <v>474</v>
      </c>
      <c r="J158" s="68">
        <v>443.1</v>
      </c>
      <c r="K158" s="68">
        <v>515.29999999999995</v>
      </c>
      <c r="L158" s="68">
        <v>526.5</v>
      </c>
      <c r="M158" s="68">
        <v>563.29999999999995</v>
      </c>
      <c r="N158" s="68">
        <v>486.2</v>
      </c>
      <c r="O158" s="68">
        <v>528</v>
      </c>
      <c r="P158" s="68">
        <v>489.7</v>
      </c>
      <c r="Q158" s="68">
        <v>524.20000000000005</v>
      </c>
      <c r="R158" s="68">
        <v>468.1</v>
      </c>
      <c r="S158" s="68">
        <v>495.6</v>
      </c>
    </row>
    <row r="159" spans="9:19" x14ac:dyDescent="0.25">
      <c r="I159" s="61" t="s">
        <v>476</v>
      </c>
      <c r="J159" s="68">
        <v>450.5</v>
      </c>
      <c r="K159" s="68">
        <v>528.1</v>
      </c>
      <c r="L159" s="68">
        <v>532.70000000000005</v>
      </c>
      <c r="M159" s="68">
        <v>575.79999999999995</v>
      </c>
      <c r="N159" s="68">
        <v>493</v>
      </c>
      <c r="O159" s="68">
        <v>539.20000000000005</v>
      </c>
      <c r="P159" s="68">
        <v>499.4</v>
      </c>
      <c r="Q159" s="68">
        <v>541</v>
      </c>
      <c r="R159" s="68">
        <v>479.7</v>
      </c>
      <c r="S159" s="68">
        <v>519.9</v>
      </c>
    </row>
    <row r="160" spans="9:19" x14ac:dyDescent="0.25">
      <c r="I160" s="61" t="s">
        <v>478</v>
      </c>
      <c r="J160" s="68">
        <v>468</v>
      </c>
      <c r="K160" s="68">
        <v>550.6</v>
      </c>
      <c r="L160" s="68">
        <v>560.70000000000005</v>
      </c>
      <c r="M160" s="68">
        <v>614.4</v>
      </c>
      <c r="N160" s="68">
        <v>514.29999999999995</v>
      </c>
      <c r="O160" s="68">
        <v>571.70000000000005</v>
      </c>
      <c r="P160" s="68">
        <v>518.79999999999995</v>
      </c>
      <c r="Q160" s="68">
        <v>568.4</v>
      </c>
      <c r="R160" s="68">
        <v>501.8</v>
      </c>
      <c r="S160" s="68">
        <v>556.29999999999995</v>
      </c>
    </row>
    <row r="161" spans="9:19" x14ac:dyDescent="0.25">
      <c r="I161" s="61" t="s">
        <v>517</v>
      </c>
      <c r="J161" s="68">
        <v>482.3</v>
      </c>
      <c r="K161" s="68">
        <v>574.70000000000005</v>
      </c>
      <c r="L161" s="68">
        <v>589.1</v>
      </c>
      <c r="M161" s="68">
        <v>650.6</v>
      </c>
      <c r="N161" s="68">
        <v>534.6</v>
      </c>
      <c r="O161" s="68">
        <v>601.6</v>
      </c>
      <c r="P161" s="68">
        <v>541.9</v>
      </c>
      <c r="Q161" s="68">
        <v>605.1</v>
      </c>
      <c r="R161" s="68">
        <v>514.4</v>
      </c>
      <c r="S161" s="68">
        <v>574.20000000000005</v>
      </c>
    </row>
    <row r="162" spans="9:19" x14ac:dyDescent="0.25">
      <c r="I162" s="61" t="s">
        <v>518</v>
      </c>
      <c r="J162" s="68">
        <v>514.6</v>
      </c>
      <c r="K162" s="68">
        <v>634.6</v>
      </c>
      <c r="L162" s="68">
        <v>616.70000000000005</v>
      </c>
      <c r="M162" s="68">
        <v>702.8</v>
      </c>
      <c r="N162" s="68">
        <v>564</v>
      </c>
      <c r="O162" s="68">
        <v>650.6</v>
      </c>
      <c r="P162" s="68">
        <v>578.4</v>
      </c>
      <c r="Q162" s="68">
        <v>660.6</v>
      </c>
      <c r="R162" s="68">
        <v>549.79999999999995</v>
      </c>
      <c r="S162" s="68">
        <v>645.1</v>
      </c>
    </row>
    <row r="163" spans="9:19" x14ac:dyDescent="0.25">
      <c r="I163" s="61" t="s">
        <v>484</v>
      </c>
      <c r="J163" s="68">
        <v>534.20000000000005</v>
      </c>
      <c r="K163" s="68">
        <v>665.2</v>
      </c>
      <c r="L163" s="68">
        <v>635.6</v>
      </c>
      <c r="M163" s="68">
        <v>719</v>
      </c>
      <c r="N163" s="68">
        <v>584.5</v>
      </c>
      <c r="O163" s="68">
        <v>681.7</v>
      </c>
      <c r="P163" s="68">
        <v>593.79999999999995</v>
      </c>
      <c r="Q163" s="68">
        <v>685.5</v>
      </c>
      <c r="R163" s="68">
        <v>570.29999999999995</v>
      </c>
      <c r="S163" s="68">
        <v>671.4</v>
      </c>
    </row>
    <row r="164" spans="9:19" x14ac:dyDescent="0.25">
      <c r="I164" s="71" t="s">
        <v>485</v>
      </c>
      <c r="J164" s="68">
        <v>559.29999999999995</v>
      </c>
      <c r="K164" s="68">
        <v>697.1</v>
      </c>
      <c r="L164" s="68">
        <v>670.5</v>
      </c>
      <c r="M164" s="68">
        <v>756.8</v>
      </c>
      <c r="N164" s="68">
        <v>611.5</v>
      </c>
      <c r="O164" s="68">
        <v>710.2</v>
      </c>
      <c r="P164" s="68">
        <v>618.9</v>
      </c>
      <c r="Q164" s="68">
        <v>717.6</v>
      </c>
      <c r="R164" s="68">
        <v>594</v>
      </c>
      <c r="S164" s="68">
        <v>707.6</v>
      </c>
    </row>
    <row r="165" spans="9:19" x14ac:dyDescent="0.25">
      <c r="I165" s="71" t="s">
        <v>524</v>
      </c>
      <c r="J165" s="68">
        <v>580.1</v>
      </c>
      <c r="K165" s="68">
        <v>725.6</v>
      </c>
      <c r="L165" s="68">
        <v>700.1</v>
      </c>
      <c r="M165" s="68">
        <v>786.9</v>
      </c>
      <c r="N165" s="68">
        <v>632.5</v>
      </c>
      <c r="O165" s="68">
        <v>725.4</v>
      </c>
      <c r="P165" s="68">
        <v>637.70000000000005</v>
      </c>
      <c r="Q165" s="68">
        <v>741.5</v>
      </c>
      <c r="R165" s="68">
        <v>613.29999999999995</v>
      </c>
      <c r="S165" s="68">
        <v>734</v>
      </c>
    </row>
    <row r="166" spans="9:19" x14ac:dyDescent="0.25">
      <c r="I166" s="61" t="s">
        <v>466</v>
      </c>
      <c r="J166" s="68">
        <v>598.5</v>
      </c>
      <c r="K166" s="68">
        <v>742.6</v>
      </c>
      <c r="L166" s="68">
        <v>724.4</v>
      </c>
      <c r="M166" s="68">
        <v>808.3</v>
      </c>
      <c r="N166" s="68">
        <v>656.2</v>
      </c>
      <c r="O166" s="68">
        <v>747.5</v>
      </c>
      <c r="P166" s="68">
        <v>664.2</v>
      </c>
      <c r="Q166" s="68">
        <v>765</v>
      </c>
      <c r="R166" s="68">
        <v>628.70000000000005</v>
      </c>
      <c r="S166" s="68">
        <v>740.8</v>
      </c>
    </row>
    <row r="167" spans="9:19" x14ac:dyDescent="0.25">
      <c r="I167" s="61" t="s">
        <v>515</v>
      </c>
      <c r="J167" s="68">
        <v>617.6</v>
      </c>
      <c r="K167" s="68">
        <v>769.6</v>
      </c>
      <c r="L167" s="68">
        <v>747</v>
      </c>
      <c r="M167" s="68">
        <v>851.6</v>
      </c>
      <c r="N167" s="68">
        <v>676.3</v>
      </c>
      <c r="O167" s="68">
        <v>776.4</v>
      </c>
      <c r="P167" s="68">
        <v>685.6</v>
      </c>
      <c r="Q167" s="68">
        <v>791.3</v>
      </c>
      <c r="R167" s="68">
        <v>657.6</v>
      </c>
      <c r="S167" s="68">
        <v>795.6</v>
      </c>
    </row>
    <row r="168" spans="9:19" x14ac:dyDescent="0.25">
      <c r="I168" s="61" t="s">
        <v>470</v>
      </c>
      <c r="J168" s="68">
        <v>652</v>
      </c>
      <c r="K168" s="68">
        <v>825</v>
      </c>
      <c r="L168" s="68">
        <v>787</v>
      </c>
      <c r="M168" s="68">
        <v>920.3</v>
      </c>
      <c r="N168" s="68">
        <v>716.8</v>
      </c>
      <c r="O168" s="68">
        <v>831</v>
      </c>
      <c r="P168" s="68">
        <v>737.3</v>
      </c>
      <c r="Q168" s="68">
        <v>869.6</v>
      </c>
      <c r="R168" s="68">
        <v>694.9</v>
      </c>
      <c r="S168" s="68">
        <v>859.3</v>
      </c>
    </row>
    <row r="169" spans="9:19" x14ac:dyDescent="0.25">
      <c r="I169" s="61" t="s">
        <v>516</v>
      </c>
      <c r="J169" s="68">
        <v>667.5</v>
      </c>
      <c r="K169" s="68">
        <v>856.3</v>
      </c>
      <c r="L169" s="68">
        <v>818.5</v>
      </c>
      <c r="M169" s="68">
        <v>980.2</v>
      </c>
      <c r="N169" s="68">
        <v>729.4</v>
      </c>
      <c r="O169" s="68">
        <v>852.3</v>
      </c>
      <c r="P169" s="68">
        <v>749.3</v>
      </c>
      <c r="Q169" s="68">
        <v>891.1</v>
      </c>
      <c r="R169" s="68">
        <v>709.6</v>
      </c>
      <c r="S169" s="68">
        <v>881.5</v>
      </c>
    </row>
    <row r="170" spans="9:19" x14ac:dyDescent="0.25">
      <c r="I170" s="61" t="s">
        <v>474</v>
      </c>
      <c r="J170" s="68">
        <v>683</v>
      </c>
      <c r="K170" s="68">
        <v>884.8</v>
      </c>
      <c r="L170" s="68">
        <v>834.3</v>
      </c>
      <c r="M170" s="68">
        <v>1008.6</v>
      </c>
      <c r="N170" s="68">
        <v>745.6</v>
      </c>
      <c r="O170" s="68">
        <v>872.8</v>
      </c>
      <c r="P170" s="68">
        <v>767.5</v>
      </c>
      <c r="Q170" s="68">
        <v>910.5</v>
      </c>
      <c r="R170" s="68">
        <v>723.4</v>
      </c>
      <c r="S170" s="68">
        <v>899.6</v>
      </c>
    </row>
    <row r="171" spans="9:19" x14ac:dyDescent="0.25">
      <c r="I171" s="61" t="s">
        <v>476</v>
      </c>
      <c r="J171" s="68">
        <v>705.4</v>
      </c>
      <c r="K171" s="68">
        <v>896</v>
      </c>
      <c r="L171" s="68">
        <v>852.2</v>
      </c>
      <c r="M171" s="68">
        <v>1017.3</v>
      </c>
      <c r="N171" s="68">
        <v>754.8</v>
      </c>
      <c r="O171" s="68">
        <v>873.1</v>
      </c>
      <c r="P171" s="68">
        <v>777.5</v>
      </c>
      <c r="Q171" s="68">
        <v>929</v>
      </c>
      <c r="R171" s="68">
        <v>740.3</v>
      </c>
      <c r="S171" s="68">
        <v>901.2</v>
      </c>
    </row>
    <row r="172" spans="9:19" x14ac:dyDescent="0.25">
      <c r="I172" s="61" t="s">
        <v>478</v>
      </c>
      <c r="J172" s="68">
        <v>719.8</v>
      </c>
      <c r="K172" s="68">
        <v>906.4</v>
      </c>
      <c r="L172" s="68">
        <v>871.3</v>
      </c>
      <c r="M172" s="68">
        <v>1039.5</v>
      </c>
      <c r="N172" s="68">
        <v>764.9</v>
      </c>
      <c r="O172" s="68">
        <v>875.8</v>
      </c>
      <c r="P172" s="68">
        <v>789.6</v>
      </c>
      <c r="Q172" s="68">
        <v>933.1</v>
      </c>
      <c r="R172" s="68">
        <v>752.4</v>
      </c>
      <c r="S172" s="68">
        <v>904.3</v>
      </c>
    </row>
    <row r="173" spans="9:19" x14ac:dyDescent="0.25">
      <c r="I173" s="61" t="s">
        <v>517</v>
      </c>
      <c r="J173" s="68">
        <v>730.4</v>
      </c>
      <c r="K173" s="68">
        <v>917.2</v>
      </c>
      <c r="L173" s="68">
        <v>885.5</v>
      </c>
      <c r="M173" s="68">
        <v>1053.4000000000001</v>
      </c>
      <c r="N173" s="68">
        <v>773.9</v>
      </c>
      <c r="O173" s="68">
        <v>890.2</v>
      </c>
      <c r="P173" s="68">
        <v>798.3</v>
      </c>
      <c r="Q173" s="68">
        <v>937.5</v>
      </c>
      <c r="R173" s="68">
        <v>765.6</v>
      </c>
      <c r="S173" s="68">
        <v>917.4</v>
      </c>
    </row>
    <row r="174" spans="9:19" x14ac:dyDescent="0.25">
      <c r="I174" s="61" t="s">
        <v>518</v>
      </c>
      <c r="J174" s="68">
        <v>738.3</v>
      </c>
      <c r="K174" s="68">
        <v>933.9</v>
      </c>
      <c r="L174" s="68">
        <v>891.9</v>
      </c>
      <c r="M174" s="68">
        <v>1067.4000000000001</v>
      </c>
      <c r="N174" s="68">
        <v>778.6</v>
      </c>
      <c r="O174" s="68">
        <v>900.3</v>
      </c>
      <c r="P174" s="68">
        <v>803.3</v>
      </c>
      <c r="Q174" s="68">
        <v>959.1</v>
      </c>
      <c r="R174" s="68">
        <v>766.9</v>
      </c>
      <c r="S174" s="68">
        <v>919.7</v>
      </c>
    </row>
    <row r="175" spans="9:19" x14ac:dyDescent="0.25">
      <c r="I175" s="61" t="s">
        <v>484</v>
      </c>
      <c r="J175" s="68">
        <v>742.8</v>
      </c>
      <c r="K175" s="68">
        <v>949.4</v>
      </c>
      <c r="L175" s="68">
        <v>906.4</v>
      </c>
      <c r="M175" s="68">
        <v>1115.5999999999999</v>
      </c>
      <c r="N175" s="68">
        <v>773.9</v>
      </c>
      <c r="O175" s="68">
        <v>906.8</v>
      </c>
      <c r="P175" s="68">
        <v>806.1</v>
      </c>
      <c r="Q175" s="68">
        <v>981.3</v>
      </c>
      <c r="R175" s="68">
        <v>764.6</v>
      </c>
      <c r="S175" s="68">
        <v>917.8</v>
      </c>
    </row>
    <row r="176" spans="9:19" x14ac:dyDescent="0.25">
      <c r="I176" s="71" t="s">
        <v>485</v>
      </c>
      <c r="J176" s="68">
        <v>744.9</v>
      </c>
      <c r="K176" s="68">
        <v>949</v>
      </c>
      <c r="L176" s="68">
        <v>903.3</v>
      </c>
      <c r="M176" s="68">
        <v>1106.7</v>
      </c>
      <c r="N176" s="68">
        <v>773.4</v>
      </c>
      <c r="O176" s="68">
        <v>912.4</v>
      </c>
      <c r="P176" s="68">
        <v>797.5</v>
      </c>
      <c r="Q176" s="68">
        <v>969.8</v>
      </c>
      <c r="R176" s="68">
        <v>761.3</v>
      </c>
      <c r="S176" s="68">
        <v>914.9</v>
      </c>
    </row>
    <row r="177" spans="9:19" x14ac:dyDescent="0.25">
      <c r="I177" s="71" t="s">
        <v>525</v>
      </c>
      <c r="J177" s="68">
        <v>751.7</v>
      </c>
      <c r="K177" s="68">
        <v>932.6</v>
      </c>
      <c r="L177" s="68">
        <v>902.1</v>
      </c>
      <c r="M177" s="68">
        <v>1072</v>
      </c>
      <c r="N177" s="68">
        <v>786.5</v>
      </c>
      <c r="O177" s="68">
        <v>915.7</v>
      </c>
      <c r="P177" s="68">
        <v>798.5</v>
      </c>
      <c r="Q177" s="68">
        <v>947.5</v>
      </c>
      <c r="R177" s="68">
        <v>780.1</v>
      </c>
      <c r="S177" s="68">
        <v>932.5</v>
      </c>
    </row>
    <row r="178" spans="9:19" x14ac:dyDescent="0.25">
      <c r="I178" s="61" t="s">
        <v>466</v>
      </c>
      <c r="J178" s="68">
        <v>754.3</v>
      </c>
      <c r="K178" s="68">
        <v>925.2</v>
      </c>
      <c r="L178" s="68">
        <v>904.6</v>
      </c>
      <c r="M178" s="68">
        <v>1061.8</v>
      </c>
      <c r="N178" s="68">
        <v>791</v>
      </c>
      <c r="O178" s="68">
        <v>919.2</v>
      </c>
      <c r="P178" s="68">
        <v>801</v>
      </c>
      <c r="Q178" s="68">
        <v>947.3</v>
      </c>
      <c r="R178" s="68">
        <v>787.2</v>
      </c>
      <c r="S178" s="68">
        <v>940.7</v>
      </c>
    </row>
    <row r="179" spans="9:19" x14ac:dyDescent="0.25">
      <c r="I179" s="61" t="s">
        <v>515</v>
      </c>
      <c r="J179" s="68">
        <v>788.6</v>
      </c>
      <c r="K179" s="68">
        <v>921.7</v>
      </c>
      <c r="L179" s="68">
        <v>938.3</v>
      </c>
      <c r="M179" s="68">
        <v>1065.2</v>
      </c>
      <c r="N179" s="68">
        <v>817.8</v>
      </c>
      <c r="O179" s="68">
        <v>915.1</v>
      </c>
      <c r="P179" s="68">
        <v>834.5</v>
      </c>
      <c r="Q179" s="68">
        <v>943</v>
      </c>
      <c r="R179" s="68">
        <v>820.2</v>
      </c>
      <c r="S179" s="68">
        <v>933.8</v>
      </c>
    </row>
    <row r="180" spans="9:19" x14ac:dyDescent="0.25">
      <c r="I180" s="61" t="s">
        <v>470</v>
      </c>
      <c r="J180" s="68">
        <v>794.7</v>
      </c>
      <c r="K180" s="68">
        <v>926.7</v>
      </c>
      <c r="L180" s="68">
        <v>943.2</v>
      </c>
      <c r="M180" s="68">
        <v>1069.0999999999999</v>
      </c>
      <c r="N180" s="68">
        <v>820.4</v>
      </c>
      <c r="O180" s="68">
        <v>916.4</v>
      </c>
      <c r="P180" s="68">
        <v>842.5</v>
      </c>
      <c r="Q180" s="68">
        <v>952.1</v>
      </c>
      <c r="R180" s="68">
        <v>823.7</v>
      </c>
      <c r="S180" s="68">
        <v>934</v>
      </c>
    </row>
    <row r="181" spans="9:19" x14ac:dyDescent="0.25">
      <c r="I181" s="61" t="s">
        <v>516</v>
      </c>
      <c r="J181" s="68">
        <v>800</v>
      </c>
      <c r="K181" s="68">
        <v>933.7</v>
      </c>
      <c r="L181" s="68">
        <v>935.8</v>
      </c>
      <c r="M181" s="68">
        <v>1042</v>
      </c>
      <c r="N181" s="68">
        <v>820.7</v>
      </c>
      <c r="O181" s="68">
        <v>924.6</v>
      </c>
      <c r="P181" s="68">
        <v>843.6</v>
      </c>
      <c r="Q181" s="68">
        <v>961.5</v>
      </c>
      <c r="R181" s="68">
        <v>827.9</v>
      </c>
      <c r="S181" s="68">
        <v>937.5</v>
      </c>
    </row>
    <row r="182" spans="9:19" x14ac:dyDescent="0.25">
      <c r="I182" s="61" t="s">
        <v>474</v>
      </c>
      <c r="J182" s="68">
        <v>802.5</v>
      </c>
      <c r="K182" s="68">
        <v>938.1</v>
      </c>
      <c r="L182" s="68">
        <v>934.9</v>
      </c>
      <c r="M182" s="68">
        <v>1028.7</v>
      </c>
      <c r="N182" s="68">
        <v>819.8</v>
      </c>
      <c r="O182" s="68">
        <v>926.8</v>
      </c>
      <c r="P182" s="68">
        <v>839.1</v>
      </c>
      <c r="Q182" s="68">
        <v>956.3</v>
      </c>
      <c r="R182" s="68">
        <v>827.9</v>
      </c>
      <c r="S182" s="68">
        <v>936.5</v>
      </c>
    </row>
    <row r="183" spans="9:19" x14ac:dyDescent="0.25">
      <c r="I183" s="61" t="s">
        <v>476</v>
      </c>
      <c r="J183" s="68">
        <v>805</v>
      </c>
      <c r="K183" s="68">
        <v>948.5</v>
      </c>
      <c r="L183" s="68">
        <v>930</v>
      </c>
      <c r="M183" s="68">
        <v>1019.5</v>
      </c>
      <c r="N183" s="68">
        <v>814.4</v>
      </c>
      <c r="O183" s="68">
        <v>928.1</v>
      </c>
      <c r="P183" s="68">
        <v>829.7</v>
      </c>
      <c r="Q183" s="68">
        <v>951</v>
      </c>
      <c r="R183" s="68">
        <v>824.2</v>
      </c>
      <c r="S183" s="68">
        <v>941.8</v>
      </c>
    </row>
    <row r="184" spans="9:19" x14ac:dyDescent="0.25">
      <c r="I184" s="61" t="s">
        <v>478</v>
      </c>
      <c r="J184" s="68">
        <v>807.1</v>
      </c>
      <c r="K184" s="68">
        <v>945</v>
      </c>
      <c r="L184" s="68">
        <v>936.8</v>
      </c>
      <c r="M184" s="68">
        <v>1030.0999999999999</v>
      </c>
      <c r="N184" s="68">
        <v>814.7</v>
      </c>
      <c r="O184" s="68">
        <v>922.2</v>
      </c>
      <c r="P184" s="68">
        <v>834.4</v>
      </c>
      <c r="Q184" s="68">
        <v>953.9</v>
      </c>
      <c r="R184" s="68">
        <v>824</v>
      </c>
      <c r="S184" s="68">
        <v>928.3</v>
      </c>
    </row>
    <row r="185" spans="9:19" x14ac:dyDescent="0.25">
      <c r="I185" s="61" t="s">
        <v>517</v>
      </c>
      <c r="J185" s="68">
        <v>815.3</v>
      </c>
      <c r="K185" s="68">
        <v>937.8</v>
      </c>
      <c r="L185" s="68">
        <v>941.3</v>
      </c>
      <c r="M185" s="68">
        <v>1009.8</v>
      </c>
      <c r="N185" s="68">
        <v>816</v>
      </c>
      <c r="O185" s="68">
        <v>916.9</v>
      </c>
      <c r="P185" s="68">
        <v>833</v>
      </c>
      <c r="Q185" s="68">
        <v>943.2</v>
      </c>
      <c r="R185" s="68">
        <v>829.9</v>
      </c>
      <c r="S185" s="68">
        <v>914</v>
      </c>
    </row>
    <row r="186" spans="9:19" x14ac:dyDescent="0.25">
      <c r="I186" s="61" t="s">
        <v>518</v>
      </c>
      <c r="J186" s="68">
        <v>820.9</v>
      </c>
      <c r="K186" s="68">
        <v>945.5</v>
      </c>
      <c r="L186" s="68">
        <v>944.3</v>
      </c>
      <c r="M186" s="68">
        <v>1010.3</v>
      </c>
      <c r="N186" s="68">
        <v>814</v>
      </c>
      <c r="O186" s="68">
        <v>912.6</v>
      </c>
      <c r="P186" s="68">
        <v>835.2</v>
      </c>
      <c r="Q186" s="68">
        <v>940.7</v>
      </c>
      <c r="R186" s="68">
        <v>836.1</v>
      </c>
      <c r="S186" s="68">
        <v>919.9</v>
      </c>
    </row>
    <row r="187" spans="9:19" x14ac:dyDescent="0.25">
      <c r="I187" s="61" t="s">
        <v>484</v>
      </c>
      <c r="J187" s="68">
        <v>823.2</v>
      </c>
      <c r="K187" s="68">
        <v>953.6</v>
      </c>
      <c r="L187" s="68">
        <v>940.1</v>
      </c>
      <c r="M187" s="68">
        <v>997.5</v>
      </c>
      <c r="N187" s="68">
        <v>815.7</v>
      </c>
      <c r="O187" s="68">
        <v>920.7</v>
      </c>
      <c r="P187" s="68">
        <v>835.1</v>
      </c>
      <c r="Q187" s="68">
        <v>952.4</v>
      </c>
      <c r="R187" s="68">
        <v>838.2</v>
      </c>
      <c r="S187" s="68">
        <v>929.7</v>
      </c>
    </row>
    <row r="188" spans="9:19" x14ac:dyDescent="0.25">
      <c r="I188" s="71" t="s">
        <v>485</v>
      </c>
      <c r="J188" s="68">
        <v>828.1</v>
      </c>
      <c r="K188" s="68">
        <v>950.5</v>
      </c>
      <c r="L188" s="68">
        <v>940.8</v>
      </c>
      <c r="M188" s="68">
        <v>982.7</v>
      </c>
      <c r="N188" s="68">
        <v>817.6</v>
      </c>
      <c r="O188" s="68">
        <v>917.9</v>
      </c>
      <c r="P188" s="68">
        <v>835.6</v>
      </c>
      <c r="Q188" s="68">
        <v>944.5</v>
      </c>
      <c r="R188" s="68">
        <v>847.5</v>
      </c>
      <c r="S188" s="68">
        <v>935.3</v>
      </c>
    </row>
    <row r="189" spans="9:19" x14ac:dyDescent="0.25">
      <c r="I189" s="61" t="s">
        <v>526</v>
      </c>
      <c r="J189" s="68">
        <v>832.6</v>
      </c>
      <c r="K189" s="68">
        <v>938.6</v>
      </c>
      <c r="L189" s="68">
        <v>946.8</v>
      </c>
      <c r="M189" s="68">
        <v>981.9</v>
      </c>
      <c r="N189" s="68">
        <v>823.1</v>
      </c>
      <c r="O189" s="68">
        <v>918.7</v>
      </c>
      <c r="P189" s="68">
        <v>836.3</v>
      </c>
      <c r="Q189" s="68">
        <v>938.2</v>
      </c>
      <c r="R189" s="68">
        <v>860.1</v>
      </c>
      <c r="S189" s="68">
        <v>943.4</v>
      </c>
    </row>
    <row r="190" spans="9:19" x14ac:dyDescent="0.25">
      <c r="I190" s="23" t="s">
        <v>501</v>
      </c>
      <c r="J190" s="23"/>
    </row>
    <row r="191" spans="9:19" x14ac:dyDescent="0.25">
      <c r="I191" t="s">
        <v>253</v>
      </c>
      <c r="J191" s="64" t="s">
        <v>101</v>
      </c>
    </row>
    <row r="192" spans="9:19" x14ac:dyDescent="0.25">
      <c r="I192" t="s">
        <v>502</v>
      </c>
    </row>
    <row r="193" spans="9:9" x14ac:dyDescent="0.25">
      <c r="I193" t="s">
        <v>503</v>
      </c>
    </row>
    <row r="194" spans="9:9" x14ac:dyDescent="0.25">
      <c r="I194" s="62" t="s">
        <v>504</v>
      </c>
    </row>
  </sheetData>
  <mergeCells count="6">
    <mergeCell ref="R103:S103"/>
    <mergeCell ref="I103:I104"/>
    <mergeCell ref="J103:K103"/>
    <mergeCell ref="L103:M103"/>
    <mergeCell ref="N103:O103"/>
    <mergeCell ref="P103:Q103"/>
  </mergeCells>
  <phoneticPr fontId="36" type="noConversion"/>
  <hyperlinks>
    <hyperlink ref="J95" r:id="rId1" xr:uid="{07A8E6F4-323E-4BAA-8245-39018EE7989D}"/>
    <hyperlink ref="J191" r:id="rId2" xr:uid="{52C88D1E-8FFF-4A20-B6F3-C68B8C087E89}"/>
  </hyperlinks>
  <pageMargins left="0.7" right="0.7" top="0.75" bottom="0.75" header="0.3" footer="0.3"/>
  <pageSetup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J30"/>
  <sheetViews>
    <sheetView zoomScale="90" zoomScaleNormal="90" workbookViewId="0">
      <selection activeCell="I10" sqref="I10"/>
    </sheetView>
  </sheetViews>
  <sheetFormatPr defaultRowHeight="15" x14ac:dyDescent="0.25"/>
  <cols>
    <col min="1" max="3" width="9.140625" style="97"/>
    <col min="4" max="4" width="52.42578125" style="97" customWidth="1"/>
    <col min="5" max="11" width="16.7109375" style="97" customWidth="1"/>
    <col min="12" max="16384" width="9.140625" style="97"/>
  </cols>
  <sheetData>
    <row r="3" spans="3:10" x14ac:dyDescent="0.25">
      <c r="D3" s="98" t="s">
        <v>106</v>
      </c>
      <c r="E3" s="99"/>
      <c r="F3" s="99"/>
    </row>
    <row r="4" spans="3:10" ht="63" customHeight="1" x14ac:dyDescent="0.25">
      <c r="D4" s="2" t="s">
        <v>32</v>
      </c>
      <c r="E4" s="99"/>
      <c r="F4" s="99"/>
    </row>
    <row r="5" spans="3:10" x14ac:dyDescent="0.25">
      <c r="D5" s="99"/>
      <c r="E5" s="99"/>
      <c r="F5" s="99"/>
    </row>
    <row r="6" spans="3:10" x14ac:dyDescent="0.25">
      <c r="C6" s="97">
        <v>1</v>
      </c>
      <c r="D6" s="99" t="s">
        <v>107</v>
      </c>
      <c r="E6" s="99"/>
      <c r="F6" s="99"/>
    </row>
    <row r="7" spans="3:10" x14ac:dyDescent="0.25">
      <c r="D7" s="99" t="s">
        <v>108</v>
      </c>
      <c r="E7" s="99"/>
      <c r="F7" s="99"/>
    </row>
    <row r="8" spans="3:10" x14ac:dyDescent="0.25">
      <c r="C8" s="97">
        <v>2</v>
      </c>
      <c r="D8" s="99" t="s">
        <v>109</v>
      </c>
      <c r="F8" s="99"/>
    </row>
    <row r="9" spans="3:10" x14ac:dyDescent="0.25">
      <c r="F9" s="99"/>
    </row>
    <row r="10" spans="3:10" x14ac:dyDescent="0.25">
      <c r="D10" s="99" t="s">
        <v>110</v>
      </c>
      <c r="F10" s="99"/>
    </row>
    <row r="12" spans="3:10" x14ac:dyDescent="0.25">
      <c r="D12" s="310" t="s">
        <v>111</v>
      </c>
      <c r="E12" s="311"/>
      <c r="F12" s="311"/>
      <c r="G12" s="311"/>
      <c r="H12" s="311"/>
      <c r="I12" s="311"/>
      <c r="J12" s="311"/>
    </row>
    <row r="13" spans="3:10" x14ac:dyDescent="0.25">
      <c r="D13" s="100"/>
      <c r="E13" s="114" t="s">
        <v>112</v>
      </c>
      <c r="F13" s="115" t="s">
        <v>113</v>
      </c>
      <c r="G13" s="114" t="s">
        <v>114</v>
      </c>
      <c r="H13" s="115" t="s">
        <v>115</v>
      </c>
      <c r="I13" s="114" t="s">
        <v>116</v>
      </c>
      <c r="J13" s="115" t="s">
        <v>117</v>
      </c>
    </row>
    <row r="14" spans="3:10" x14ac:dyDescent="0.25">
      <c r="D14" s="102" t="s">
        <v>118</v>
      </c>
      <c r="E14" s="116">
        <v>1838.7460000000001</v>
      </c>
      <c r="F14" s="117">
        <v>112.74645</v>
      </c>
      <c r="G14" s="116">
        <v>48.017896</v>
      </c>
      <c r="H14" s="117">
        <v>137.04730799999999</v>
      </c>
      <c r="I14" s="116">
        <v>62.232921699999999</v>
      </c>
      <c r="J14" s="117">
        <v>2198.7910000000002</v>
      </c>
    </row>
    <row r="15" spans="3:10" x14ac:dyDescent="0.25">
      <c r="D15" s="103" t="s">
        <v>119</v>
      </c>
      <c r="E15" s="118">
        <v>84.44</v>
      </c>
      <c r="F15" s="119">
        <v>47.59</v>
      </c>
      <c r="G15" s="118">
        <v>40.79</v>
      </c>
      <c r="H15" s="119">
        <v>59.27</v>
      </c>
      <c r="I15" s="118">
        <v>37.81</v>
      </c>
      <c r="J15" s="119">
        <v>75.099999999999994</v>
      </c>
    </row>
    <row r="16" spans="3:10" x14ac:dyDescent="0.25">
      <c r="D16" s="102" t="s">
        <v>120</v>
      </c>
      <c r="E16" s="116">
        <v>338.77078999999998</v>
      </c>
      <c r="F16" s="117">
        <v>124.17867</v>
      </c>
      <c r="G16" s="116">
        <v>69.716167999999996</v>
      </c>
      <c r="H16" s="117">
        <v>94.187939999999998</v>
      </c>
      <c r="I16" s="116">
        <v>102.35590000000001</v>
      </c>
      <c r="J16" s="117">
        <v>729.20947000000001</v>
      </c>
    </row>
    <row r="17" spans="4:10" x14ac:dyDescent="0.25">
      <c r="D17" s="103" t="s">
        <v>119</v>
      </c>
      <c r="E17" s="118">
        <v>15.56</v>
      </c>
      <c r="F17" s="119">
        <v>52.41</v>
      </c>
      <c r="G17" s="118">
        <v>59.21</v>
      </c>
      <c r="H17" s="119">
        <v>40.729999999999997</v>
      </c>
      <c r="I17" s="118">
        <v>62.19</v>
      </c>
      <c r="J17" s="119">
        <v>24.9</v>
      </c>
    </row>
    <row r="18" spans="4:10" x14ac:dyDescent="0.25">
      <c r="D18" s="102" t="s">
        <v>117</v>
      </c>
      <c r="E18" s="116">
        <v>2177.5169999999998</v>
      </c>
      <c r="F18" s="117">
        <v>236.92511999999999</v>
      </c>
      <c r="G18" s="116">
        <v>117.73406</v>
      </c>
      <c r="H18" s="117">
        <v>231.23525000000001</v>
      </c>
      <c r="I18" s="116">
        <v>164.58882</v>
      </c>
      <c r="J18" s="117">
        <v>2928</v>
      </c>
    </row>
    <row r="19" spans="4:10" x14ac:dyDescent="0.25">
      <c r="D19" s="103" t="s">
        <v>119</v>
      </c>
      <c r="E19" s="120">
        <v>100</v>
      </c>
      <c r="F19" s="121">
        <v>100</v>
      </c>
      <c r="G19" s="120">
        <v>100</v>
      </c>
      <c r="H19" s="121">
        <v>100</v>
      </c>
      <c r="I19" s="120">
        <v>100</v>
      </c>
      <c r="J19" s="121">
        <v>100</v>
      </c>
    </row>
    <row r="20" spans="4:10" x14ac:dyDescent="0.25">
      <c r="D20" s="104" t="s">
        <v>121</v>
      </c>
    </row>
    <row r="23" spans="4:10" x14ac:dyDescent="0.25">
      <c r="D23" s="310" t="s">
        <v>122</v>
      </c>
      <c r="E23" s="311"/>
      <c r="F23" s="311"/>
      <c r="G23" s="312"/>
    </row>
    <row r="24" spans="4:10" ht="28.5" x14ac:dyDescent="0.25">
      <c r="D24" s="105"/>
      <c r="E24" s="111" t="s">
        <v>123</v>
      </c>
      <c r="F24" s="111" t="s">
        <v>124</v>
      </c>
      <c r="G24" s="111" t="s">
        <v>125</v>
      </c>
    </row>
    <row r="25" spans="4:10" x14ac:dyDescent="0.25">
      <c r="D25" s="106" t="s">
        <v>126</v>
      </c>
      <c r="E25" s="112">
        <v>70.400000000000006</v>
      </c>
      <c r="F25" s="112">
        <v>20.5</v>
      </c>
      <c r="G25" s="113">
        <v>9.1</v>
      </c>
    </row>
    <row r="26" spans="4:10" x14ac:dyDescent="0.25">
      <c r="D26" s="108" t="s">
        <v>127</v>
      </c>
      <c r="E26" s="112">
        <v>67.7</v>
      </c>
      <c r="F26" s="112">
        <v>18.3</v>
      </c>
      <c r="G26" s="113">
        <v>14</v>
      </c>
    </row>
    <row r="27" spans="4:10" x14ac:dyDescent="0.25">
      <c r="D27" s="108" t="s">
        <v>128</v>
      </c>
      <c r="E27" s="112">
        <v>52.6</v>
      </c>
      <c r="F27" s="112">
        <v>18.5</v>
      </c>
      <c r="G27" s="113">
        <v>29</v>
      </c>
    </row>
    <row r="28" spans="4:10" x14ac:dyDescent="0.25">
      <c r="D28" s="109" t="s">
        <v>129</v>
      </c>
    </row>
    <row r="29" spans="4:10" x14ac:dyDescent="0.25">
      <c r="D29" s="110" t="s">
        <v>130</v>
      </c>
    </row>
    <row r="30" spans="4:10" x14ac:dyDescent="0.25">
      <c r="D30" s="110" t="s">
        <v>131</v>
      </c>
    </row>
  </sheetData>
  <mergeCells count="2">
    <mergeCell ref="D23:G23"/>
    <mergeCell ref="D12:J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N40"/>
  <sheetViews>
    <sheetView tabSelected="1" topLeftCell="B9" zoomScale="90" zoomScaleNormal="90" workbookViewId="0">
      <selection activeCell="J18" sqref="J18"/>
    </sheetView>
  </sheetViews>
  <sheetFormatPr defaultRowHeight="15" x14ac:dyDescent="0.25"/>
  <cols>
    <col min="4" max="8" width="15" customWidth="1"/>
  </cols>
  <sheetData>
    <row r="3" spans="3:14" ht="29.25" customHeight="1" x14ac:dyDescent="0.25">
      <c r="C3" s="313" t="s">
        <v>132</v>
      </c>
      <c r="D3" s="313"/>
      <c r="E3" s="313"/>
      <c r="F3" s="313"/>
      <c r="G3" s="313"/>
      <c r="H3" s="313"/>
      <c r="I3" s="313"/>
      <c r="J3" s="313"/>
      <c r="K3" s="313"/>
      <c r="L3" s="313"/>
      <c r="M3" s="313"/>
      <c r="N3" s="313"/>
    </row>
    <row r="4" spans="3:14" x14ac:dyDescent="0.25">
      <c r="C4" s="314" t="s">
        <v>40</v>
      </c>
      <c r="D4" s="314"/>
      <c r="E4" s="314"/>
      <c r="F4" s="314"/>
      <c r="G4" s="314"/>
      <c r="H4" s="314"/>
      <c r="I4" s="314"/>
      <c r="J4" s="314"/>
      <c r="K4" s="314"/>
      <c r="L4" s="314"/>
      <c r="M4" s="314"/>
      <c r="N4" s="314"/>
    </row>
    <row r="5" spans="3:14" x14ac:dyDescent="0.25">
      <c r="C5" s="314"/>
      <c r="D5" s="314"/>
      <c r="E5" s="314"/>
      <c r="F5" s="314"/>
      <c r="G5" s="314"/>
      <c r="H5" s="314"/>
      <c r="I5" s="314"/>
      <c r="J5" s="314"/>
      <c r="K5" s="314"/>
      <c r="L5" s="314"/>
      <c r="M5" s="314"/>
      <c r="N5" s="314"/>
    </row>
    <row r="6" spans="3:14" x14ac:dyDescent="0.25">
      <c r="C6" s="314"/>
      <c r="D6" s="314"/>
      <c r="E6" s="314"/>
      <c r="F6" s="314"/>
      <c r="G6" s="314"/>
      <c r="H6" s="314"/>
      <c r="I6" s="314"/>
      <c r="J6" s="314"/>
      <c r="K6" s="314"/>
      <c r="L6" s="314"/>
      <c r="M6" s="314"/>
      <c r="N6" s="314"/>
    </row>
    <row r="7" spans="3:14" x14ac:dyDescent="0.25">
      <c r="C7" s="314"/>
      <c r="D7" s="314"/>
      <c r="E7" s="314"/>
      <c r="F7" s="314"/>
      <c r="G7" s="314"/>
      <c r="H7" s="314"/>
      <c r="I7" s="314"/>
      <c r="J7" s="314"/>
      <c r="K7" s="314"/>
      <c r="L7" s="314"/>
      <c r="M7" s="314"/>
      <c r="N7" s="314"/>
    </row>
    <row r="8" spans="3:14" x14ac:dyDescent="0.25">
      <c r="C8" s="314"/>
      <c r="D8" s="314"/>
      <c r="E8" s="314"/>
      <c r="F8" s="314"/>
      <c r="G8" s="314"/>
      <c r="H8" s="314"/>
      <c r="I8" s="314"/>
      <c r="J8" s="314"/>
      <c r="K8" s="314"/>
      <c r="L8" s="314"/>
      <c r="M8" s="314"/>
      <c r="N8" s="314"/>
    </row>
    <row r="12" spans="3:14" ht="29.25" customHeight="1" x14ac:dyDescent="0.25">
      <c r="D12" s="318" t="s">
        <v>539</v>
      </c>
      <c r="E12" s="318"/>
      <c r="F12" s="318"/>
      <c r="G12" s="318"/>
      <c r="H12" s="318"/>
    </row>
    <row r="13" spans="3:14" ht="31.5" customHeight="1" x14ac:dyDescent="0.25">
      <c r="D13" s="122"/>
      <c r="E13" s="319" t="s">
        <v>537</v>
      </c>
      <c r="F13" s="319"/>
      <c r="G13" s="319" t="s">
        <v>538</v>
      </c>
      <c r="H13" s="319"/>
    </row>
    <row r="14" spans="3:14" x14ac:dyDescent="0.25">
      <c r="D14" s="122"/>
      <c r="E14" s="124" t="s">
        <v>535</v>
      </c>
      <c r="F14" s="124" t="s">
        <v>536</v>
      </c>
      <c r="G14" s="124" t="s">
        <v>535</v>
      </c>
      <c r="H14" s="124" t="s">
        <v>536</v>
      </c>
    </row>
    <row r="15" spans="3:14" x14ac:dyDescent="0.25">
      <c r="D15" s="122" t="s">
        <v>531</v>
      </c>
      <c r="E15" s="122">
        <v>21.8</v>
      </c>
      <c r="F15" s="122">
        <v>28.1</v>
      </c>
      <c r="G15" s="122">
        <v>7.7</v>
      </c>
      <c r="H15" s="122">
        <v>10.7</v>
      </c>
    </row>
    <row r="16" spans="3:14" x14ac:dyDescent="0.25">
      <c r="D16" s="125" t="s">
        <v>532</v>
      </c>
      <c r="E16" s="122">
        <v>23.4</v>
      </c>
      <c r="F16" s="122">
        <v>36.6</v>
      </c>
      <c r="G16" s="122">
        <v>6</v>
      </c>
      <c r="H16" s="122">
        <v>12.1</v>
      </c>
    </row>
    <row r="17" spans="4:8" x14ac:dyDescent="0.25">
      <c r="D17" s="125" t="s">
        <v>533</v>
      </c>
      <c r="E17" s="122">
        <v>35.9</v>
      </c>
      <c r="F17" s="122">
        <v>35.9</v>
      </c>
      <c r="G17" s="122">
        <v>7.2</v>
      </c>
      <c r="H17" s="122">
        <v>7.2</v>
      </c>
    </row>
    <row r="18" spans="4:8" x14ac:dyDescent="0.25">
      <c r="D18" s="21" t="s">
        <v>534</v>
      </c>
      <c r="E18" s="21"/>
      <c r="F18" s="21"/>
      <c r="G18" s="21"/>
      <c r="H18" s="21"/>
    </row>
    <row r="19" spans="4:8" x14ac:dyDescent="0.25">
      <c r="D19" s="21"/>
      <c r="E19" s="21"/>
      <c r="F19" s="21"/>
      <c r="G19" s="21"/>
      <c r="H19" s="21"/>
    </row>
    <row r="20" spans="4:8" x14ac:dyDescent="0.25">
      <c r="D20" s="318" t="s">
        <v>539</v>
      </c>
      <c r="E20" s="318"/>
      <c r="F20" s="318"/>
      <c r="G20" s="318"/>
      <c r="H20" s="318"/>
    </row>
    <row r="21" spans="4:8" ht="23.25" customHeight="1" x14ac:dyDescent="0.25">
      <c r="D21" s="122"/>
      <c r="E21" s="319" t="s">
        <v>537</v>
      </c>
      <c r="F21" s="319"/>
      <c r="G21" s="319" t="s">
        <v>538</v>
      </c>
      <c r="H21" s="319"/>
    </row>
    <row r="22" spans="4:8" x14ac:dyDescent="0.25">
      <c r="D22" s="122"/>
      <c r="E22" s="124" t="s">
        <v>535</v>
      </c>
      <c r="F22" s="124" t="s">
        <v>633</v>
      </c>
      <c r="G22" s="124" t="s">
        <v>535</v>
      </c>
      <c r="H22" s="124" t="s">
        <v>633</v>
      </c>
    </row>
    <row r="23" spans="4:8" x14ac:dyDescent="0.25">
      <c r="D23" s="122" t="s">
        <v>531</v>
      </c>
      <c r="E23" s="122">
        <v>21.7</v>
      </c>
      <c r="F23" s="122">
        <v>28.6</v>
      </c>
      <c r="G23" s="122">
        <v>7.6</v>
      </c>
      <c r="H23" s="122">
        <v>10.6</v>
      </c>
    </row>
    <row r="24" spans="4:8" x14ac:dyDescent="0.25">
      <c r="D24" s="125" t="s">
        <v>532</v>
      </c>
      <c r="E24" s="122">
        <v>19.8</v>
      </c>
      <c r="F24" s="122">
        <v>29.2</v>
      </c>
      <c r="G24" s="122">
        <v>4.8</v>
      </c>
      <c r="H24" s="122">
        <v>10</v>
      </c>
    </row>
    <row r="25" spans="4:8" x14ac:dyDescent="0.25">
      <c r="D25" s="125" t="s">
        <v>533</v>
      </c>
      <c r="E25" s="122" t="s">
        <v>632</v>
      </c>
      <c r="F25" s="122">
        <v>35.9</v>
      </c>
      <c r="G25" s="122" t="s">
        <v>632</v>
      </c>
      <c r="H25" s="122">
        <v>7.2</v>
      </c>
    </row>
    <row r="26" spans="4:8" x14ac:dyDescent="0.25">
      <c r="D26" s="21" t="s">
        <v>534</v>
      </c>
      <c r="E26" s="21"/>
      <c r="F26" s="21"/>
      <c r="G26" s="21"/>
      <c r="H26" s="21"/>
    </row>
    <row r="29" spans="4:8" x14ac:dyDescent="0.25">
      <c r="D29" s="315" t="s">
        <v>133</v>
      </c>
      <c r="E29" s="316"/>
      <c r="F29" s="316"/>
      <c r="G29" s="317"/>
    </row>
    <row r="30" spans="4:8" ht="25.5" x14ac:dyDescent="0.25">
      <c r="D30" s="126" t="s">
        <v>134</v>
      </c>
      <c r="E30" s="127" t="s">
        <v>37</v>
      </c>
      <c r="F30" s="127" t="s">
        <v>42</v>
      </c>
      <c r="G30" s="127" t="s">
        <v>135</v>
      </c>
    </row>
    <row r="31" spans="4:8" ht="51.75" x14ac:dyDescent="0.25">
      <c r="D31" s="128" t="s">
        <v>136</v>
      </c>
      <c r="E31" s="130">
        <v>49.82</v>
      </c>
      <c r="F31" s="130">
        <v>50.15</v>
      </c>
      <c r="G31" s="130">
        <v>0.03</v>
      </c>
    </row>
    <row r="32" spans="4:8" ht="51.75" x14ac:dyDescent="0.25">
      <c r="D32" s="128" t="s">
        <v>137</v>
      </c>
      <c r="E32" s="130">
        <v>39.840000000000003</v>
      </c>
      <c r="F32" s="130">
        <v>60.08</v>
      </c>
      <c r="G32" s="130">
        <v>0.08</v>
      </c>
    </row>
    <row r="33" spans="4:7" ht="39" x14ac:dyDescent="0.25">
      <c r="D33" s="128" t="s">
        <v>138</v>
      </c>
      <c r="E33" s="130">
        <v>34.82</v>
      </c>
      <c r="F33" s="130">
        <v>64.959999999999994</v>
      </c>
      <c r="G33" s="130">
        <v>0.22</v>
      </c>
    </row>
    <row r="34" spans="4:7" ht="51.75" x14ac:dyDescent="0.25">
      <c r="D34" s="128" t="s">
        <v>139</v>
      </c>
      <c r="E34" s="130">
        <v>20.46</v>
      </c>
      <c r="F34" s="130">
        <v>79.39</v>
      </c>
      <c r="G34" s="130">
        <v>0.16</v>
      </c>
    </row>
    <row r="35" spans="4:7" ht="51.75" x14ac:dyDescent="0.25">
      <c r="D35" s="128" t="s">
        <v>140</v>
      </c>
      <c r="E35" s="130">
        <v>34.67</v>
      </c>
      <c r="F35" s="130">
        <v>65.33</v>
      </c>
      <c r="G35" s="130" t="s">
        <v>41</v>
      </c>
    </row>
    <row r="36" spans="4:7" ht="51.75" x14ac:dyDescent="0.25">
      <c r="D36" s="128" t="s">
        <v>141</v>
      </c>
      <c r="E36" s="130">
        <v>12.76</v>
      </c>
      <c r="F36" s="130">
        <v>87.23</v>
      </c>
      <c r="G36" s="130">
        <v>0.01</v>
      </c>
    </row>
    <row r="37" spans="4:7" ht="39" x14ac:dyDescent="0.25">
      <c r="D37" s="128" t="s">
        <v>142</v>
      </c>
      <c r="E37" s="130">
        <v>9.85</v>
      </c>
      <c r="F37" s="130">
        <v>90.03</v>
      </c>
      <c r="G37" s="130">
        <v>0.12</v>
      </c>
    </row>
    <row r="38" spans="4:7" ht="51.75" x14ac:dyDescent="0.25">
      <c r="D38" s="128" t="s">
        <v>143</v>
      </c>
      <c r="E38" s="130">
        <v>5.3</v>
      </c>
      <c r="F38" s="130">
        <v>94.7</v>
      </c>
      <c r="G38" s="130" t="s">
        <v>41</v>
      </c>
    </row>
    <row r="39" spans="4:7" x14ac:dyDescent="0.25">
      <c r="D39" s="77" t="s">
        <v>144</v>
      </c>
      <c r="E39" s="129"/>
      <c r="F39" s="129"/>
      <c r="G39" s="129"/>
    </row>
    <row r="40" spans="4:7" x14ac:dyDescent="0.25">
      <c r="D40" s="77" t="s">
        <v>145</v>
      </c>
      <c r="E40" s="99"/>
      <c r="F40" s="99"/>
      <c r="G40" s="99"/>
    </row>
  </sheetData>
  <mergeCells count="9">
    <mergeCell ref="C3:N3"/>
    <mergeCell ref="C4:N8"/>
    <mergeCell ref="D29:G29"/>
    <mergeCell ref="D12:H12"/>
    <mergeCell ref="E13:F13"/>
    <mergeCell ref="G13:H13"/>
    <mergeCell ref="D20:H20"/>
    <mergeCell ref="E21:F21"/>
    <mergeCell ref="G21:H2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5:Z58"/>
  <sheetViews>
    <sheetView zoomScale="70" zoomScaleNormal="70" workbookViewId="0">
      <selection activeCell="W24" sqref="W24"/>
    </sheetView>
  </sheetViews>
  <sheetFormatPr defaultRowHeight="15" x14ac:dyDescent="0.25"/>
  <cols>
    <col min="3" max="3" width="17.7109375" customWidth="1"/>
    <col min="5" max="5" width="8.140625" customWidth="1"/>
    <col min="7" max="7" width="10.5703125" customWidth="1"/>
    <col min="11" max="11" width="10" customWidth="1"/>
    <col min="14" max="14" width="4.85546875" customWidth="1"/>
    <col min="21" max="21" width="45.7109375" customWidth="1"/>
    <col min="22" max="22" width="0" hidden="1" customWidth="1"/>
  </cols>
  <sheetData>
    <row r="5" spans="3:26" x14ac:dyDescent="0.25">
      <c r="C5" s="326" t="s">
        <v>146</v>
      </c>
      <c r="D5" s="326"/>
      <c r="E5" s="326"/>
      <c r="F5" s="326"/>
      <c r="G5" s="326"/>
      <c r="H5" s="326"/>
      <c r="I5" s="326"/>
      <c r="J5" s="326"/>
      <c r="K5" s="326"/>
      <c r="L5" s="326"/>
      <c r="M5" s="326"/>
      <c r="N5" s="326"/>
      <c r="O5" s="326"/>
      <c r="P5" s="326"/>
      <c r="Q5" s="326"/>
      <c r="R5" s="326"/>
      <c r="S5" s="326"/>
      <c r="T5" s="326"/>
    </row>
    <row r="6" spans="3:26" x14ac:dyDescent="0.25">
      <c r="C6" s="327" t="s">
        <v>44</v>
      </c>
      <c r="D6" s="327"/>
      <c r="E6" s="327"/>
      <c r="F6" s="327"/>
      <c r="G6" s="327"/>
      <c r="H6" s="327"/>
      <c r="I6" s="327"/>
      <c r="J6" s="327"/>
      <c r="K6" s="327"/>
      <c r="L6" s="327"/>
      <c r="M6" s="327"/>
      <c r="N6" s="327"/>
      <c r="O6" s="327"/>
      <c r="P6" s="327"/>
      <c r="Q6" s="327"/>
      <c r="R6" s="327"/>
      <c r="S6" s="327"/>
      <c r="T6" s="327"/>
    </row>
    <row r="9" spans="3:26" x14ac:dyDescent="0.25">
      <c r="C9" s="328" t="s">
        <v>147</v>
      </c>
      <c r="D9" s="329"/>
      <c r="E9" s="329"/>
      <c r="F9" s="329"/>
      <c r="G9" s="329"/>
      <c r="H9" s="329"/>
      <c r="I9" s="329"/>
      <c r="J9" s="329"/>
      <c r="K9" s="329"/>
      <c r="L9" s="329"/>
      <c r="M9" s="329"/>
      <c r="N9" s="329"/>
      <c r="O9" s="329"/>
      <c r="P9" s="329"/>
      <c r="Q9" s="329"/>
      <c r="R9" s="330"/>
    </row>
    <row r="10" spans="3:26" ht="15.75" customHeight="1" x14ac:dyDescent="0.25">
      <c r="C10" s="331" t="s">
        <v>148</v>
      </c>
      <c r="D10" s="332"/>
      <c r="E10" s="332"/>
      <c r="F10" s="332"/>
      <c r="G10" s="332"/>
      <c r="H10" s="332"/>
      <c r="I10" s="332"/>
      <c r="J10" s="332"/>
      <c r="K10" s="332"/>
      <c r="L10" s="332"/>
      <c r="M10" s="332"/>
      <c r="N10" s="332"/>
      <c r="O10" s="332"/>
      <c r="P10" s="332"/>
      <c r="Q10" s="332"/>
      <c r="R10" s="333"/>
      <c r="U10" s="320" t="s">
        <v>146</v>
      </c>
      <c r="V10" s="321"/>
      <c r="W10" s="321"/>
      <c r="X10" s="321"/>
      <c r="Y10" s="321"/>
      <c r="Z10" s="322"/>
    </row>
    <row r="11" spans="3:26" ht="36.75" customHeight="1" x14ac:dyDescent="0.25">
      <c r="C11" s="334"/>
      <c r="D11" s="342" t="s">
        <v>149</v>
      </c>
      <c r="E11" s="342"/>
      <c r="F11" s="343"/>
      <c r="G11" s="344" t="s">
        <v>150</v>
      </c>
      <c r="H11" s="346" t="s">
        <v>151</v>
      </c>
      <c r="I11" s="346"/>
      <c r="J11" s="347"/>
      <c r="K11" s="344" t="s">
        <v>152</v>
      </c>
      <c r="L11" s="342" t="s">
        <v>153</v>
      </c>
      <c r="M11" s="342"/>
      <c r="N11" s="342"/>
      <c r="O11" s="342"/>
      <c r="P11" s="342"/>
      <c r="Q11" s="343"/>
      <c r="R11" s="351" t="s">
        <v>154</v>
      </c>
      <c r="U11" s="323"/>
      <c r="V11" s="324"/>
      <c r="W11" s="324"/>
      <c r="X11" s="324"/>
      <c r="Y11" s="324"/>
      <c r="Z11" s="325"/>
    </row>
    <row r="12" spans="3:26" ht="15.75" x14ac:dyDescent="0.25">
      <c r="C12" s="335"/>
      <c r="D12" s="353" t="s">
        <v>155</v>
      </c>
      <c r="E12" s="354"/>
      <c r="F12" s="336" t="s">
        <v>156</v>
      </c>
      <c r="G12" s="345"/>
      <c r="H12" s="338" t="s">
        <v>157</v>
      </c>
      <c r="I12" s="339"/>
      <c r="J12" s="340" t="s">
        <v>156</v>
      </c>
      <c r="K12" s="345"/>
      <c r="L12" s="342" t="s">
        <v>158</v>
      </c>
      <c r="M12" s="343"/>
      <c r="N12" s="133"/>
      <c r="O12" s="342" t="s">
        <v>159</v>
      </c>
      <c r="P12" s="342"/>
      <c r="Q12" s="336" t="s">
        <v>156</v>
      </c>
      <c r="R12" s="352"/>
      <c r="U12" s="12"/>
      <c r="V12" s="11" t="s">
        <v>160</v>
      </c>
      <c r="W12" s="163">
        <v>2000</v>
      </c>
      <c r="X12" s="163">
        <v>2006</v>
      </c>
      <c r="Y12" s="163">
        <v>2010</v>
      </c>
      <c r="Z12" s="163">
        <v>2018</v>
      </c>
    </row>
    <row r="13" spans="3:26" ht="15.75" x14ac:dyDescent="0.25">
      <c r="C13" s="335"/>
      <c r="D13" s="355" t="s">
        <v>161</v>
      </c>
      <c r="E13" s="356"/>
      <c r="F13" s="337"/>
      <c r="G13" s="345"/>
      <c r="H13" s="357" t="s">
        <v>161</v>
      </c>
      <c r="I13" s="358"/>
      <c r="J13" s="341"/>
      <c r="K13" s="345"/>
      <c r="L13" s="355" t="s">
        <v>161</v>
      </c>
      <c r="M13" s="356"/>
      <c r="N13" s="131"/>
      <c r="O13" s="336" t="s">
        <v>162</v>
      </c>
      <c r="P13" s="336"/>
      <c r="Q13" s="337"/>
      <c r="R13" s="352"/>
      <c r="U13" s="13" t="s">
        <v>163</v>
      </c>
      <c r="V13" s="14"/>
      <c r="W13" s="14"/>
      <c r="X13" s="14"/>
      <c r="Y13" s="14"/>
      <c r="Z13" s="14"/>
    </row>
    <row r="14" spans="3:26" ht="15.75" x14ac:dyDescent="0.25">
      <c r="C14" s="335"/>
      <c r="D14" s="135" t="s">
        <v>540</v>
      </c>
      <c r="E14" s="135" t="s">
        <v>541</v>
      </c>
      <c r="F14" s="337"/>
      <c r="G14" s="345"/>
      <c r="H14" s="136" t="s">
        <v>542</v>
      </c>
      <c r="I14" s="136" t="s">
        <v>543</v>
      </c>
      <c r="J14" s="341"/>
      <c r="K14" s="345"/>
      <c r="L14" s="131" t="s">
        <v>544</v>
      </c>
      <c r="M14" s="135" t="s">
        <v>545</v>
      </c>
      <c r="N14" s="135"/>
      <c r="O14" s="135" t="s">
        <v>546</v>
      </c>
      <c r="P14" s="135" t="s">
        <v>547</v>
      </c>
      <c r="Q14" s="337"/>
      <c r="R14" s="352"/>
      <c r="U14" s="13" t="s">
        <v>164</v>
      </c>
      <c r="V14" s="11"/>
      <c r="W14" s="11"/>
      <c r="X14" s="11"/>
      <c r="Y14" s="11"/>
      <c r="Z14" s="11"/>
    </row>
    <row r="15" spans="3:26" ht="15.75" x14ac:dyDescent="0.25">
      <c r="C15" s="137"/>
      <c r="D15" s="138"/>
      <c r="E15" s="138"/>
      <c r="F15" s="138"/>
      <c r="G15" s="138"/>
      <c r="H15" s="139"/>
      <c r="I15" s="139"/>
      <c r="J15" s="139"/>
      <c r="K15" s="138"/>
      <c r="L15" s="138"/>
      <c r="M15" s="138"/>
      <c r="N15" s="138"/>
      <c r="O15" s="138"/>
      <c r="P15" s="138"/>
      <c r="Q15" s="138"/>
      <c r="R15" s="140"/>
      <c r="U15" s="12" t="s">
        <v>165</v>
      </c>
      <c r="V15" s="11" t="s">
        <v>119</v>
      </c>
      <c r="W15" s="15">
        <v>13.3</v>
      </c>
      <c r="X15" s="15">
        <v>9.9</v>
      </c>
      <c r="Y15" s="15">
        <v>5.8</v>
      </c>
      <c r="Z15" s="15">
        <v>6.7</v>
      </c>
    </row>
    <row r="16" spans="3:26" ht="15.75" x14ac:dyDescent="0.25">
      <c r="C16" s="141" t="s">
        <v>117</v>
      </c>
      <c r="D16" s="142">
        <v>6.7008046808498429</v>
      </c>
      <c r="E16" s="143">
        <v>0.75924600718070778</v>
      </c>
      <c r="F16" s="143">
        <v>-0.28633883256932441</v>
      </c>
      <c r="G16" s="144">
        <v>3355.7371815666452</v>
      </c>
      <c r="H16" s="145">
        <v>8.2554114052983572</v>
      </c>
      <c r="I16" s="146">
        <v>2.1181168963318431</v>
      </c>
      <c r="J16" s="146">
        <v>-0.34281506916679499</v>
      </c>
      <c r="K16" s="144">
        <v>3252.0968006949697</v>
      </c>
      <c r="L16" s="147">
        <v>5.5170856338581249</v>
      </c>
      <c r="M16" s="143">
        <v>1.0346217537244327</v>
      </c>
      <c r="N16" s="148"/>
      <c r="O16" s="147">
        <v>3.5363822255645485</v>
      </c>
      <c r="P16" s="143">
        <v>0.93634389870993029</v>
      </c>
      <c r="Q16" s="143">
        <v>-0.15608266911738999</v>
      </c>
      <c r="R16" s="149">
        <v>3249.0627560397102</v>
      </c>
      <c r="U16" s="12" t="s">
        <v>166</v>
      </c>
      <c r="V16" s="11" t="s">
        <v>119</v>
      </c>
      <c r="W16" s="15">
        <v>2.1</v>
      </c>
      <c r="X16" s="15">
        <v>0.8</v>
      </c>
      <c r="Y16" s="15">
        <v>1.3</v>
      </c>
      <c r="Z16" s="15">
        <v>0.8</v>
      </c>
    </row>
    <row r="17" spans="3:26" ht="15.75" x14ac:dyDescent="0.25">
      <c r="C17" s="150"/>
      <c r="D17" s="142"/>
      <c r="E17" s="143"/>
      <c r="F17" s="143"/>
      <c r="G17" s="144"/>
      <c r="H17" s="145"/>
      <c r="I17" s="146"/>
      <c r="J17" s="146"/>
      <c r="K17" s="144"/>
      <c r="L17" s="147"/>
      <c r="M17" s="143"/>
      <c r="N17" s="151"/>
      <c r="O17" s="147"/>
      <c r="P17" s="143"/>
      <c r="Q17" s="143"/>
      <c r="R17" s="149"/>
      <c r="U17" s="12"/>
      <c r="V17" s="11"/>
      <c r="W17" s="15"/>
      <c r="X17" s="15"/>
      <c r="Y17" s="15"/>
      <c r="Z17" s="15"/>
    </row>
    <row r="18" spans="3:26" ht="15.75" x14ac:dyDescent="0.25">
      <c r="C18" s="141" t="s">
        <v>167</v>
      </c>
      <c r="D18" s="142"/>
      <c r="E18" s="143"/>
      <c r="F18" s="143"/>
      <c r="G18" s="144"/>
      <c r="H18" s="145"/>
      <c r="I18" s="146"/>
      <c r="J18" s="146"/>
      <c r="K18" s="144"/>
      <c r="L18" s="147"/>
      <c r="M18" s="143"/>
      <c r="N18" s="151"/>
      <c r="O18" s="147"/>
      <c r="P18" s="143"/>
      <c r="Q18" s="143"/>
      <c r="R18" s="149"/>
      <c r="U18" s="13" t="s">
        <v>168</v>
      </c>
      <c r="V18" s="14"/>
      <c r="W18" s="16"/>
      <c r="X18" s="16"/>
      <c r="Y18" s="16"/>
      <c r="Z18" s="16"/>
    </row>
    <row r="19" spans="3:26" ht="15.75" x14ac:dyDescent="0.25">
      <c r="C19" s="152" t="s">
        <v>169</v>
      </c>
      <c r="D19" s="153">
        <v>7.635046687936728</v>
      </c>
      <c r="E19" s="154">
        <v>0.95473778832019851</v>
      </c>
      <c r="F19" s="154">
        <v>-0.32242629528776184</v>
      </c>
      <c r="G19" s="155">
        <v>1704.9839437473977</v>
      </c>
      <c r="H19" s="156">
        <v>10.04935295176911</v>
      </c>
      <c r="I19" s="157">
        <v>2.5477320699950647</v>
      </c>
      <c r="J19" s="157">
        <v>-0.40001230608469707</v>
      </c>
      <c r="K19" s="155">
        <v>1636.3888045909382</v>
      </c>
      <c r="L19" s="158">
        <v>6.2216518884162859</v>
      </c>
      <c r="M19" s="154">
        <v>1.4753406390126593</v>
      </c>
      <c r="N19" s="151"/>
      <c r="O19" s="158">
        <v>3.2724819775414944</v>
      </c>
      <c r="P19" s="154">
        <v>0.86884015413971227</v>
      </c>
      <c r="Q19" s="154">
        <v>-0.16746204703874171</v>
      </c>
      <c r="R19" s="159">
        <v>1632.8845186224951</v>
      </c>
      <c r="U19" s="12" t="s">
        <v>170</v>
      </c>
      <c r="V19" s="11" t="s">
        <v>119</v>
      </c>
      <c r="W19" s="15">
        <v>9.9</v>
      </c>
      <c r="X19" s="15">
        <v>7.7</v>
      </c>
      <c r="Y19" s="15">
        <v>8.8000000000000007</v>
      </c>
      <c r="Z19" s="15">
        <v>8.3000000000000007</v>
      </c>
    </row>
    <row r="20" spans="3:26" ht="15.75" x14ac:dyDescent="0.25">
      <c r="C20" s="152" t="s">
        <v>171</v>
      </c>
      <c r="D20" s="153">
        <v>5.7358708644777678</v>
      </c>
      <c r="E20" s="154">
        <v>0.55733191103285318</v>
      </c>
      <c r="F20" s="154">
        <v>-0.24906582101563876</v>
      </c>
      <c r="G20" s="155">
        <v>1650.7532378192284</v>
      </c>
      <c r="H20" s="156">
        <v>6.438507688900363</v>
      </c>
      <c r="I20" s="157">
        <v>1.6830027159477097</v>
      </c>
      <c r="J20" s="157">
        <v>-0.28488571660328849</v>
      </c>
      <c r="K20" s="155">
        <v>1615.7079961040145</v>
      </c>
      <c r="L20" s="158">
        <v>4.8052363447287139</v>
      </c>
      <c r="M20" s="154">
        <v>0.58934719910490985</v>
      </c>
      <c r="N20" s="151"/>
      <c r="O20" s="158">
        <v>3.803010385430214</v>
      </c>
      <c r="P20" s="154">
        <v>1.0045454230875299</v>
      </c>
      <c r="Q20" s="154">
        <v>-0.14458566364537875</v>
      </c>
      <c r="R20" s="159">
        <v>1616.1782374171978</v>
      </c>
      <c r="U20" s="12" t="s">
        <v>172</v>
      </c>
      <c r="V20" s="11" t="s">
        <v>119</v>
      </c>
      <c r="W20" s="15">
        <v>2.7</v>
      </c>
      <c r="X20" s="15">
        <v>1.4</v>
      </c>
      <c r="Y20" s="15">
        <v>2.2000000000000002</v>
      </c>
      <c r="Z20" s="15">
        <v>2.1</v>
      </c>
    </row>
    <row r="21" spans="3:26" x14ac:dyDescent="0.25">
      <c r="C21" s="141" t="s">
        <v>173</v>
      </c>
      <c r="D21" s="153"/>
      <c r="E21" s="154"/>
      <c r="F21" s="154"/>
      <c r="G21" s="155"/>
      <c r="H21" s="156"/>
      <c r="I21" s="157"/>
      <c r="J21" s="157"/>
      <c r="K21" s="155"/>
      <c r="L21" s="158"/>
      <c r="M21" s="154"/>
      <c r="N21" s="151"/>
      <c r="O21" s="158"/>
      <c r="P21" s="154"/>
      <c r="Q21" s="154"/>
      <c r="R21" s="159"/>
    </row>
    <row r="22" spans="3:26" ht="32.25" customHeight="1" x14ac:dyDescent="0.25">
      <c r="C22" s="152" t="s">
        <v>174</v>
      </c>
      <c r="D22" s="153">
        <v>7.596062605102988</v>
      </c>
      <c r="E22" s="154">
        <v>0.78608973861184639</v>
      </c>
      <c r="F22" s="154">
        <v>-0.29723014141678045</v>
      </c>
      <c r="G22" s="155">
        <v>2114.2786605309798</v>
      </c>
      <c r="H22" s="156">
        <v>8.3831053729371003</v>
      </c>
      <c r="I22" s="157">
        <v>2.0998218917749458</v>
      </c>
      <c r="J22" s="157">
        <v>-0.30172536305615222</v>
      </c>
      <c r="K22" s="155">
        <v>2051.7979929873882</v>
      </c>
      <c r="L22" s="158">
        <v>6.3203250354424725</v>
      </c>
      <c r="M22" s="154">
        <v>1.1516841530942297</v>
      </c>
      <c r="N22" s="151"/>
      <c r="O22" s="158">
        <v>3.0430181999719585</v>
      </c>
      <c r="P22" s="154">
        <v>0.80384020614076734</v>
      </c>
      <c r="Q22" s="154">
        <v>-0.20385636729580878</v>
      </c>
      <c r="R22" s="159">
        <v>2045.2261005400244</v>
      </c>
    </row>
    <row r="23" spans="3:26" x14ac:dyDescent="0.25">
      <c r="C23" s="152" t="s">
        <v>175</v>
      </c>
      <c r="D23" s="153">
        <v>5.7406331836705711</v>
      </c>
      <c r="E23" s="154">
        <v>0.4808833955647156</v>
      </c>
      <c r="F23" s="154">
        <v>-0.25617103188556045</v>
      </c>
      <c r="G23" s="155">
        <v>702.92696339287488</v>
      </c>
      <c r="H23" s="156">
        <v>6.3071110094357801</v>
      </c>
      <c r="I23" s="157">
        <v>1.3650867662848685</v>
      </c>
      <c r="J23" s="157">
        <v>-0.33505314958779153</v>
      </c>
      <c r="K23" s="155">
        <v>684.61536899755265</v>
      </c>
      <c r="L23" s="158">
        <v>5.4620750142222914</v>
      </c>
      <c r="M23" s="154">
        <v>0.94965883669550999</v>
      </c>
      <c r="N23" s="151"/>
      <c r="O23" s="158">
        <v>5.2977873703515703</v>
      </c>
      <c r="P23" s="154">
        <v>1.3140336509391994</v>
      </c>
      <c r="Q23" s="154">
        <v>-0.13280592620404016</v>
      </c>
      <c r="R23" s="159">
        <v>685.55423314019879</v>
      </c>
    </row>
    <row r="24" spans="3:26" x14ac:dyDescent="0.25">
      <c r="C24" s="152" t="s">
        <v>176</v>
      </c>
      <c r="D24" s="153">
        <v>4.4392950760980359</v>
      </c>
      <c r="E24" s="154">
        <v>1.0171945986792323</v>
      </c>
      <c r="F24" s="154">
        <v>-0.2829564841652229</v>
      </c>
      <c r="G24" s="155">
        <v>538.53155764276664</v>
      </c>
      <c r="H24" s="156">
        <v>10.33388452942072</v>
      </c>
      <c r="I24" s="157">
        <v>3.1906230356863352</v>
      </c>
      <c r="J24" s="157">
        <v>-0.51660716571184218</v>
      </c>
      <c r="K24" s="155">
        <v>515.68343871000786</v>
      </c>
      <c r="L24" s="158">
        <v>2.4201381845575836</v>
      </c>
      <c r="M24" s="154">
        <v>0.68505869825931331</v>
      </c>
      <c r="N24" s="151"/>
      <c r="O24" s="158">
        <v>3.1533907087568522</v>
      </c>
      <c r="P24" s="154">
        <v>0.9596385378585448</v>
      </c>
      <c r="Q24" s="154">
        <v>1.6509164124737775E-3</v>
      </c>
      <c r="R24" s="159">
        <v>518.28242235946425</v>
      </c>
    </row>
    <row r="25" spans="3:26" x14ac:dyDescent="0.25">
      <c r="C25" s="141" t="s">
        <v>177</v>
      </c>
      <c r="D25" s="153"/>
      <c r="E25" s="154"/>
      <c r="F25" s="154"/>
      <c r="G25" s="155"/>
      <c r="H25" s="156"/>
      <c r="I25" s="157"/>
      <c r="J25" s="157"/>
      <c r="K25" s="155"/>
      <c r="L25" s="158"/>
      <c r="M25" s="154"/>
      <c r="N25" s="151"/>
      <c r="O25" s="158"/>
      <c r="P25" s="154"/>
      <c r="Q25" s="154"/>
      <c r="R25" s="159"/>
    </row>
    <row r="26" spans="3:26" x14ac:dyDescent="0.25">
      <c r="C26" s="160" t="s">
        <v>178</v>
      </c>
      <c r="D26" s="153">
        <v>7.6181582479369716</v>
      </c>
      <c r="E26" s="154">
        <v>0.79911615946564474</v>
      </c>
      <c r="F26" s="154">
        <v>-0.20860925624874674</v>
      </c>
      <c r="G26" s="155">
        <v>1121.7887570570333</v>
      </c>
      <c r="H26" s="156">
        <v>8.1898418162092206</v>
      </c>
      <c r="I26" s="157">
        <v>2.3989026235664812</v>
      </c>
      <c r="J26" s="157">
        <v>-0.21614362556409228</v>
      </c>
      <c r="K26" s="155">
        <v>1095.5919165364787</v>
      </c>
      <c r="L26" s="158">
        <v>5.3513144085263278</v>
      </c>
      <c r="M26" s="154">
        <v>1.4270667170404199</v>
      </c>
      <c r="N26" s="151"/>
      <c r="O26" s="158">
        <v>2.774643613975365</v>
      </c>
      <c r="P26" s="154">
        <v>0.46221919914255633</v>
      </c>
      <c r="Q26" s="154">
        <v>-0.13127950809208364</v>
      </c>
      <c r="R26" s="159">
        <v>1090.0652210772487</v>
      </c>
    </row>
    <row r="27" spans="3:26" x14ac:dyDescent="0.25">
      <c r="C27" s="160" t="s">
        <v>179</v>
      </c>
      <c r="D27" s="153">
        <v>6.8273759874517399</v>
      </c>
      <c r="E27" s="154">
        <v>0.85960067764604697</v>
      </c>
      <c r="F27" s="154">
        <v>-0.35679297815032268</v>
      </c>
      <c r="G27" s="155">
        <v>778.02560220499515</v>
      </c>
      <c r="H27" s="156">
        <v>8.1924380367062124</v>
      </c>
      <c r="I27" s="157">
        <v>1.2070433991443605</v>
      </c>
      <c r="J27" s="157">
        <v>-0.33962466319635359</v>
      </c>
      <c r="K27" s="155">
        <v>749.99082800508916</v>
      </c>
      <c r="L27" s="158">
        <v>6.3247362976552148</v>
      </c>
      <c r="M27" s="154">
        <v>0.67816727020997847</v>
      </c>
      <c r="N27" s="151"/>
      <c r="O27" s="158">
        <v>3.0489209949824696</v>
      </c>
      <c r="P27" s="154">
        <v>1.0378223911261166</v>
      </c>
      <c r="Q27" s="154">
        <v>-0.26661677401560457</v>
      </c>
      <c r="R27" s="159">
        <v>751.62384899929782</v>
      </c>
    </row>
    <row r="28" spans="3:26" x14ac:dyDescent="0.25">
      <c r="C28" s="160" t="s">
        <v>180</v>
      </c>
      <c r="D28" s="153">
        <v>6.7586722607470424</v>
      </c>
      <c r="E28" s="154">
        <v>0.62727375544771247</v>
      </c>
      <c r="F28" s="154">
        <v>-0.64752602708468177</v>
      </c>
      <c r="G28" s="155">
        <v>164.50750010416658</v>
      </c>
      <c r="H28" s="156">
        <v>8.594196999993672</v>
      </c>
      <c r="I28" s="157">
        <v>3.7091399159184966</v>
      </c>
      <c r="J28" s="157">
        <v>-0.48816216215307845</v>
      </c>
      <c r="K28" s="155">
        <v>156.38119584724879</v>
      </c>
      <c r="L28" s="158">
        <v>14.781631873648875</v>
      </c>
      <c r="M28" s="154">
        <v>0.51087018695473485</v>
      </c>
      <c r="N28" s="151"/>
      <c r="O28" s="158">
        <v>3.0070980098739808</v>
      </c>
      <c r="P28" s="154">
        <v>0.80456879398669123</v>
      </c>
      <c r="Q28" s="154">
        <v>-0.55961826784177704</v>
      </c>
      <c r="R28" s="159">
        <v>157.5247263706982</v>
      </c>
    </row>
    <row r="29" spans="3:26" x14ac:dyDescent="0.25">
      <c r="C29" s="160" t="s">
        <v>181</v>
      </c>
      <c r="D29" s="153">
        <v>6.9218035029134279</v>
      </c>
      <c r="E29" s="154">
        <v>0</v>
      </c>
      <c r="F29" s="154">
        <v>9.2420030023371569E-2</v>
      </c>
      <c r="G29" s="155">
        <v>21.546761390784894</v>
      </c>
      <c r="H29" s="156">
        <v>7.599883843414788</v>
      </c>
      <c r="I29" s="157">
        <v>0</v>
      </c>
      <c r="J29" s="157">
        <v>-2.0602008951167115E-3</v>
      </c>
      <c r="K29" s="155">
        <v>19.624306310997742</v>
      </c>
      <c r="L29" s="158">
        <v>1.0009245332998806</v>
      </c>
      <c r="M29" s="154">
        <v>0</v>
      </c>
      <c r="N29" s="151"/>
      <c r="O29" s="158">
        <v>12.933690776340018</v>
      </c>
      <c r="P29" s="154">
        <v>0</v>
      </c>
      <c r="Q29" s="154">
        <v>7.2288198269092246E-2</v>
      </c>
      <c r="R29" s="159">
        <v>19.624306310997742</v>
      </c>
    </row>
    <row r="30" spans="3:26" x14ac:dyDescent="0.25">
      <c r="C30" s="160" t="s">
        <v>182</v>
      </c>
      <c r="D30" s="153">
        <v>8.2479578333539632</v>
      </c>
      <c r="E30" s="154">
        <v>0.75127612890070494</v>
      </c>
      <c r="F30" s="154">
        <v>-0.44253646433538896</v>
      </c>
      <c r="G30" s="155">
        <v>114.85315505726091</v>
      </c>
      <c r="H30" s="156">
        <v>5.4163224184932774</v>
      </c>
      <c r="I30" s="157">
        <v>0.45933876469616408</v>
      </c>
      <c r="J30" s="157">
        <v>-0.23362758019652374</v>
      </c>
      <c r="K30" s="155">
        <v>110.93720358767281</v>
      </c>
      <c r="L30" s="158">
        <v>7.1016733756463566</v>
      </c>
      <c r="M30" s="154">
        <v>0.85020129315405912</v>
      </c>
      <c r="N30" s="151"/>
      <c r="O30" s="158">
        <v>1.9475452964749367</v>
      </c>
      <c r="P30" s="154">
        <v>0.48832319965921306</v>
      </c>
      <c r="Q30" s="154">
        <v>-0.49896395001071975</v>
      </c>
      <c r="R30" s="159">
        <v>110.66586308694181</v>
      </c>
    </row>
    <row r="31" spans="3:26" ht="21" customHeight="1" x14ac:dyDescent="0.25">
      <c r="C31" s="160" t="s">
        <v>183</v>
      </c>
      <c r="D31" s="153">
        <v>11.822792450593754</v>
      </c>
      <c r="E31" s="154">
        <v>0.35486468553490874</v>
      </c>
      <c r="F31" s="154">
        <v>-0.42154076134071433</v>
      </c>
      <c r="G31" s="155">
        <v>194.69540977079546</v>
      </c>
      <c r="H31" s="156">
        <v>9.0918253855568434</v>
      </c>
      <c r="I31" s="157">
        <v>1.9595211183473142</v>
      </c>
      <c r="J31" s="157">
        <v>-0.45415646399132942</v>
      </c>
      <c r="K31" s="155">
        <v>187.81933491982716</v>
      </c>
      <c r="L31" s="158">
        <v>8.6026436409161828</v>
      </c>
      <c r="M31" s="154">
        <v>3.6563458403143696</v>
      </c>
      <c r="N31" s="151"/>
      <c r="O31" s="158">
        <v>4.3821458325195657</v>
      </c>
      <c r="P31" s="154">
        <v>1.4761325771956839</v>
      </c>
      <c r="Q31" s="154">
        <v>-0.30275917563806048</v>
      </c>
      <c r="R31" s="159">
        <v>184.41153197930848</v>
      </c>
    </row>
    <row r="32" spans="3:26" x14ac:dyDescent="0.25">
      <c r="C32" s="160" t="s">
        <v>184</v>
      </c>
      <c r="D32" s="153">
        <v>4.5816706938113327</v>
      </c>
      <c r="E32" s="154">
        <v>0.43883046501077533</v>
      </c>
      <c r="F32" s="154">
        <v>-0.19255362251572145</v>
      </c>
      <c r="G32" s="155">
        <v>184.53017298776646</v>
      </c>
      <c r="H32" s="156">
        <v>5.0463979774090051</v>
      </c>
      <c r="I32" s="157">
        <v>1.1619949298553414</v>
      </c>
      <c r="J32" s="157">
        <v>-0.38380480702535646</v>
      </c>
      <c r="K32" s="155">
        <v>179.85953492988105</v>
      </c>
      <c r="L32" s="158">
        <v>2.9477152439913912</v>
      </c>
      <c r="M32" s="154">
        <v>0.26928965878196032</v>
      </c>
      <c r="N32" s="151"/>
      <c r="O32" s="158">
        <v>2.7405199459567844</v>
      </c>
      <c r="P32" s="154">
        <v>0.73072530984321116</v>
      </c>
      <c r="Q32" s="154">
        <v>-3.8148494903191832E-2</v>
      </c>
      <c r="R32" s="159">
        <v>182.2967895621521</v>
      </c>
    </row>
    <row r="33" spans="3:18" x14ac:dyDescent="0.25">
      <c r="C33" s="160" t="s">
        <v>185</v>
      </c>
      <c r="D33" s="153">
        <v>3.7174794386278673</v>
      </c>
      <c r="E33" s="154">
        <v>0.40151245398768187</v>
      </c>
      <c r="F33" s="154">
        <v>-0.10083961243092018</v>
      </c>
      <c r="G33" s="155">
        <v>237.25826535104591</v>
      </c>
      <c r="H33" s="156">
        <v>7.1638143611498215</v>
      </c>
      <c r="I33" s="157">
        <v>2.1229102984845469</v>
      </c>
      <c r="J33" s="157">
        <v>-0.42468025621528072</v>
      </c>
      <c r="K33" s="155">
        <v>236.20904184773912</v>
      </c>
      <c r="L33" s="158">
        <v>3.5218970601269515</v>
      </c>
      <c r="M33" s="154">
        <v>0.1843759666762135</v>
      </c>
      <c r="N33" s="151"/>
      <c r="O33" s="158">
        <v>9.7568982950381322</v>
      </c>
      <c r="P33" s="154">
        <v>2.8766502669186576</v>
      </c>
      <c r="Q33" s="154">
        <v>0.17163778691992579</v>
      </c>
      <c r="R33" s="159">
        <v>234.5680462935739</v>
      </c>
    </row>
    <row r="34" spans="3:18" x14ac:dyDescent="0.25">
      <c r="C34" s="160" t="s">
        <v>186</v>
      </c>
      <c r="D34" s="153">
        <v>2.1097312404901154</v>
      </c>
      <c r="E34" s="154">
        <v>0</v>
      </c>
      <c r="F34" s="154">
        <v>-0.17564510555803098</v>
      </c>
      <c r="G34" s="155">
        <v>282.37701839895368</v>
      </c>
      <c r="H34" s="156">
        <v>4.6843911159785918</v>
      </c>
      <c r="I34" s="157">
        <v>1.4062806849946508</v>
      </c>
      <c r="J34" s="157">
        <v>-0.34007202623790578</v>
      </c>
      <c r="K34" s="155">
        <v>267.59342037011993</v>
      </c>
      <c r="L34" s="158">
        <v>1.5580904994789866</v>
      </c>
      <c r="M34" s="154">
        <v>0</v>
      </c>
      <c r="N34" s="151"/>
      <c r="O34" s="158">
        <v>3.6127315466175807</v>
      </c>
      <c r="P34" s="154">
        <v>0</v>
      </c>
      <c r="Q34" s="154">
        <v>-8.2742542732701652E-3</v>
      </c>
      <c r="R34" s="159">
        <v>269.61676068994342</v>
      </c>
    </row>
    <row r="35" spans="3:18" x14ac:dyDescent="0.25">
      <c r="C35" s="160" t="s">
        <v>187</v>
      </c>
      <c r="D35" s="153">
        <v>7.0073358065528462</v>
      </c>
      <c r="E35" s="154">
        <v>2.1385191660848859</v>
      </c>
      <c r="F35" s="154">
        <v>-0.40125330303415574</v>
      </c>
      <c r="G35" s="155">
        <v>256.15453924381183</v>
      </c>
      <c r="H35" s="156">
        <v>16.427508432460218</v>
      </c>
      <c r="I35" s="157">
        <v>5.1152400594905654</v>
      </c>
      <c r="J35" s="157">
        <v>-0.70702047658768763</v>
      </c>
      <c r="K35" s="155">
        <v>248.09001833988671</v>
      </c>
      <c r="L35" s="158">
        <v>3.354816912817411</v>
      </c>
      <c r="M35" s="154">
        <v>1.4278363936880396</v>
      </c>
      <c r="N35" s="151"/>
      <c r="O35" s="158">
        <v>2.6553485266351919</v>
      </c>
      <c r="P35" s="154">
        <v>2.000130547384642</v>
      </c>
      <c r="Q35" s="154">
        <v>1.2412323321729828E-2</v>
      </c>
      <c r="R35" s="159">
        <v>248.66566166951966</v>
      </c>
    </row>
    <row r="36" spans="3:18" x14ac:dyDescent="0.25">
      <c r="C36" s="141" t="s">
        <v>188</v>
      </c>
      <c r="D36" s="153"/>
      <c r="E36" s="154"/>
      <c r="F36" s="154"/>
      <c r="G36" s="155"/>
      <c r="H36" s="156"/>
      <c r="I36" s="157"/>
      <c r="J36" s="157"/>
      <c r="K36" s="155"/>
      <c r="L36" s="158"/>
      <c r="M36" s="154"/>
      <c r="N36" s="151"/>
      <c r="O36" s="158"/>
      <c r="P36" s="154"/>
      <c r="Q36" s="154"/>
      <c r="R36" s="159"/>
    </row>
    <row r="37" spans="3:18" x14ac:dyDescent="0.25">
      <c r="C37" s="161" t="s">
        <v>189</v>
      </c>
      <c r="D37" s="153">
        <v>5.9586988581833031</v>
      </c>
      <c r="E37" s="154">
        <v>0.51026049769590265</v>
      </c>
      <c r="F37" s="154">
        <v>-0.11233620176834819</v>
      </c>
      <c r="G37" s="155">
        <v>299.85985024223669</v>
      </c>
      <c r="H37" s="156">
        <v>5.745132494112613</v>
      </c>
      <c r="I37" s="157">
        <v>1.1487074866817715</v>
      </c>
      <c r="J37" s="157">
        <v>-4.9864999506472954E-2</v>
      </c>
      <c r="K37" s="155">
        <v>274.69822765127236</v>
      </c>
      <c r="L37" s="158">
        <v>6.4065117241704064</v>
      </c>
      <c r="M37" s="154">
        <v>2.3180387620341243</v>
      </c>
      <c r="N37" s="151"/>
      <c r="O37" s="158">
        <v>3.5626720992235184</v>
      </c>
      <c r="P37" s="154">
        <v>1.9327448219207668</v>
      </c>
      <c r="Q37" s="154">
        <v>-0.15134920334405266</v>
      </c>
      <c r="R37" s="159">
        <v>277.92301751243679</v>
      </c>
    </row>
    <row r="38" spans="3:18" x14ac:dyDescent="0.25">
      <c r="C38" s="161" t="s">
        <v>190</v>
      </c>
      <c r="D38" s="153">
        <v>4.8977876805625522</v>
      </c>
      <c r="E38" s="154">
        <v>0.52754315088985082</v>
      </c>
      <c r="F38" s="154">
        <v>-0.16354983056195593</v>
      </c>
      <c r="G38" s="155">
        <v>354.06779050590904</v>
      </c>
      <c r="H38" s="156">
        <v>3.5757815530792501</v>
      </c>
      <c r="I38" s="157">
        <v>1.8172972231311515</v>
      </c>
      <c r="J38" s="157">
        <v>9.5099952009832428E-2</v>
      </c>
      <c r="K38" s="155">
        <v>349.13718435007445</v>
      </c>
      <c r="L38" s="158">
        <v>8.6465754497997871</v>
      </c>
      <c r="M38" s="154">
        <v>0.69822096145344315</v>
      </c>
      <c r="N38" s="151"/>
      <c r="O38" s="158">
        <v>2.5929927377970556</v>
      </c>
      <c r="P38" s="154">
        <v>0.42946572393948507</v>
      </c>
      <c r="Q38" s="154">
        <v>-0.2039332358601863</v>
      </c>
      <c r="R38" s="159">
        <v>346.85875657959684</v>
      </c>
    </row>
    <row r="39" spans="3:18" x14ac:dyDescent="0.25">
      <c r="C39" s="162" t="s">
        <v>191</v>
      </c>
      <c r="D39" s="153">
        <v>7.8623918176535614</v>
      </c>
      <c r="E39" s="154">
        <v>0.66902086110596315</v>
      </c>
      <c r="F39" s="154">
        <v>-5.6958240439896203E-2</v>
      </c>
      <c r="G39" s="155">
        <v>326.40955593396689</v>
      </c>
      <c r="H39" s="156">
        <v>7.9490212025563611</v>
      </c>
      <c r="I39" s="157">
        <v>3.0323315699972913</v>
      </c>
      <c r="J39" s="157">
        <v>-0.22043036720727843</v>
      </c>
      <c r="K39" s="155">
        <v>313.55953969512547</v>
      </c>
      <c r="L39" s="158">
        <v>6.1701452416691778</v>
      </c>
      <c r="M39" s="154">
        <v>2.3801768072348262</v>
      </c>
      <c r="N39" s="151"/>
      <c r="O39" s="158">
        <v>6.6068976235029471</v>
      </c>
      <c r="P39" s="154">
        <v>2.1171972343784913</v>
      </c>
      <c r="Q39" s="154">
        <v>3.5069990804698928E-2</v>
      </c>
      <c r="R39" s="159">
        <v>317.41401587135306</v>
      </c>
    </row>
    <row r="40" spans="3:18" x14ac:dyDescent="0.25">
      <c r="C40" s="152" t="s">
        <v>192</v>
      </c>
      <c r="D40" s="153">
        <v>5.3563875242265464</v>
      </c>
      <c r="E40" s="154">
        <v>0.74700763362973432</v>
      </c>
      <c r="F40" s="154">
        <v>-0.22493465959209655</v>
      </c>
      <c r="G40" s="155">
        <v>323.56215467255487</v>
      </c>
      <c r="H40" s="156">
        <v>7.6695798404178408</v>
      </c>
      <c r="I40" s="157">
        <v>0.37214866703747518</v>
      </c>
      <c r="J40" s="157">
        <v>-0.11450247405714463</v>
      </c>
      <c r="K40" s="155">
        <v>298.64193256794192</v>
      </c>
      <c r="L40" s="158">
        <v>7.2410725784434842</v>
      </c>
      <c r="M40" s="154">
        <v>1.2818001053157932</v>
      </c>
      <c r="N40" s="151"/>
      <c r="O40" s="158">
        <v>5.0455445374096222</v>
      </c>
      <c r="P40" s="154">
        <v>0</v>
      </c>
      <c r="Q40" s="154">
        <v>-0.23654239444810496</v>
      </c>
      <c r="R40" s="159">
        <v>302.70370598300258</v>
      </c>
    </row>
    <row r="41" spans="3:18" x14ac:dyDescent="0.25">
      <c r="C41" s="152" t="s">
        <v>193</v>
      </c>
      <c r="D41" s="153">
        <v>7.1600272020508138</v>
      </c>
      <c r="E41" s="154">
        <v>0.91186456885727563</v>
      </c>
      <c r="F41" s="154">
        <v>-0.37826165947336376</v>
      </c>
      <c r="G41" s="155">
        <v>723.30226677191183</v>
      </c>
      <c r="H41" s="156">
        <v>12.07164893242525</v>
      </c>
      <c r="I41" s="157">
        <v>3.7143901440544793</v>
      </c>
      <c r="J41" s="157">
        <v>-0.7149140310647053</v>
      </c>
      <c r="K41" s="155">
        <v>694.21276701920578</v>
      </c>
      <c r="L41" s="158">
        <v>3.7034559305342181</v>
      </c>
      <c r="M41" s="154">
        <v>6.5834602688764371E-2</v>
      </c>
      <c r="N41" s="151"/>
      <c r="O41" s="158">
        <v>3.1197148969059332</v>
      </c>
      <c r="P41" s="154">
        <v>0.50866603660224241</v>
      </c>
      <c r="Q41" s="154">
        <v>-3.4491095948700264E-2</v>
      </c>
      <c r="R41" s="159">
        <v>687.49999580221686</v>
      </c>
    </row>
    <row r="42" spans="3:18" x14ac:dyDescent="0.25">
      <c r="C42" s="152" t="s">
        <v>194</v>
      </c>
      <c r="D42" s="153">
        <v>7.4410778379498792</v>
      </c>
      <c r="E42" s="154">
        <v>0.43915846033110056</v>
      </c>
      <c r="F42" s="154">
        <v>-0.46428871169610936</v>
      </c>
      <c r="G42" s="155">
        <v>682.05620204803029</v>
      </c>
      <c r="H42" s="156">
        <v>9.4076004063387195</v>
      </c>
      <c r="I42" s="157">
        <v>1.410164225167698</v>
      </c>
      <c r="J42" s="157">
        <v>-0.53724547358759578</v>
      </c>
      <c r="K42" s="155">
        <v>668.48239885176565</v>
      </c>
      <c r="L42" s="158">
        <v>4.6765308533576846</v>
      </c>
      <c r="M42" s="154">
        <v>0.7823563269730669</v>
      </c>
      <c r="N42" s="151"/>
      <c r="O42" s="158">
        <v>1.8842821869251867</v>
      </c>
      <c r="P42" s="154">
        <v>0.7333197843834266</v>
      </c>
      <c r="Q42" s="154">
        <v>-0.22899770420527776</v>
      </c>
      <c r="R42" s="159">
        <v>672.16687118509628</v>
      </c>
    </row>
    <row r="43" spans="3:18" x14ac:dyDescent="0.25">
      <c r="C43" s="152" t="s">
        <v>195</v>
      </c>
      <c r="D43" s="153">
        <v>6.8240920942938468</v>
      </c>
      <c r="E43" s="154">
        <v>1.2202628053362292</v>
      </c>
      <c r="F43" s="154">
        <v>-0.29025590951791602</v>
      </c>
      <c r="G43" s="155">
        <v>646.47936139200294</v>
      </c>
      <c r="H43" s="156">
        <v>6.9926076190559696</v>
      </c>
      <c r="I43" s="157">
        <v>2.074009230647567</v>
      </c>
      <c r="J43" s="157">
        <v>-0.26879016162454566</v>
      </c>
      <c r="K43" s="155">
        <v>653.36475055955157</v>
      </c>
      <c r="L43" s="158">
        <v>5.1292371502139646</v>
      </c>
      <c r="M43" s="154">
        <v>1.1799727945480021</v>
      </c>
      <c r="N43" s="151"/>
      <c r="O43" s="158">
        <v>3.9792216259301649</v>
      </c>
      <c r="P43" s="154">
        <v>1.3056281424128759</v>
      </c>
      <c r="Q43" s="154">
        <v>-0.24238317140103255</v>
      </c>
      <c r="R43" s="159">
        <v>644.4963931059749</v>
      </c>
    </row>
    <row r="44" spans="3:18" x14ac:dyDescent="0.25">
      <c r="C44" s="348" t="s">
        <v>196</v>
      </c>
      <c r="D44" s="349"/>
      <c r="E44" s="349"/>
      <c r="F44" s="349"/>
      <c r="G44" s="349"/>
      <c r="H44" s="349"/>
      <c r="I44" s="349"/>
      <c r="J44" s="349"/>
      <c r="K44" s="349"/>
      <c r="L44" s="349"/>
      <c r="M44" s="349"/>
      <c r="N44" s="349"/>
      <c r="O44" s="349"/>
      <c r="P44" s="349"/>
      <c r="Q44" s="349"/>
      <c r="R44" s="350"/>
    </row>
    <row r="47" spans="3:18" ht="18" customHeight="1" x14ac:dyDescent="0.25"/>
    <row r="48" spans="3:1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sheetData>
  <mergeCells count="24">
    <mergeCell ref="C44:R44"/>
    <mergeCell ref="L11:Q11"/>
    <mergeCell ref="R11:R14"/>
    <mergeCell ref="D12:E12"/>
    <mergeCell ref="D13:E13"/>
    <mergeCell ref="H13:I13"/>
    <mergeCell ref="L13:M13"/>
    <mergeCell ref="O13:P13"/>
    <mergeCell ref="U10:Z11"/>
    <mergeCell ref="C5:T5"/>
    <mergeCell ref="C6:T6"/>
    <mergeCell ref="C9:R9"/>
    <mergeCell ref="C10:R10"/>
    <mergeCell ref="C11:C14"/>
    <mergeCell ref="F12:F14"/>
    <mergeCell ref="H12:I12"/>
    <mergeCell ref="J12:J14"/>
    <mergeCell ref="L12:M12"/>
    <mergeCell ref="O12:P12"/>
    <mergeCell ref="Q12:Q14"/>
    <mergeCell ref="D11:F11"/>
    <mergeCell ref="G11:G14"/>
    <mergeCell ref="H11:J11"/>
    <mergeCell ref="K11:K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Y40"/>
  <sheetViews>
    <sheetView zoomScale="70" zoomScaleNormal="70" workbookViewId="0">
      <selection activeCell="T17" sqref="T17"/>
    </sheetView>
  </sheetViews>
  <sheetFormatPr defaultRowHeight="15" x14ac:dyDescent="0.25"/>
  <cols>
    <col min="3" max="3" width="19.28515625" customWidth="1"/>
    <col min="14" max="14" width="5.7109375" customWidth="1"/>
    <col min="20" max="20" width="38.28515625" customWidth="1"/>
  </cols>
  <sheetData>
    <row r="2" spans="3:25" x14ac:dyDescent="0.25">
      <c r="C2" s="359" t="s">
        <v>197</v>
      </c>
      <c r="D2" s="359"/>
      <c r="E2" s="359"/>
      <c r="F2" s="359"/>
      <c r="G2" s="359"/>
      <c r="H2" s="359"/>
      <c r="I2" s="359"/>
      <c r="J2" s="359"/>
      <c r="K2" s="359"/>
      <c r="L2" s="359"/>
      <c r="M2" s="359"/>
      <c r="N2" s="359"/>
      <c r="O2" s="359"/>
      <c r="P2" s="359"/>
      <c r="Q2" s="359"/>
      <c r="R2" s="359"/>
      <c r="S2" s="359"/>
      <c r="T2" s="359"/>
    </row>
    <row r="3" spans="3:25" x14ac:dyDescent="0.25">
      <c r="C3" s="360" t="s">
        <v>53</v>
      </c>
      <c r="D3" s="361"/>
      <c r="E3" s="361"/>
      <c r="F3" s="361"/>
      <c r="G3" s="361"/>
      <c r="H3" s="361"/>
      <c r="I3" s="361"/>
      <c r="J3" s="361"/>
      <c r="K3" s="361"/>
      <c r="L3" s="361"/>
      <c r="M3" s="361"/>
      <c r="N3" s="361"/>
      <c r="O3" s="361"/>
      <c r="P3" s="361"/>
      <c r="Q3" s="361"/>
      <c r="R3" s="361"/>
      <c r="S3" s="361"/>
      <c r="T3" s="362"/>
    </row>
    <row r="5" spans="3:25" x14ac:dyDescent="0.25">
      <c r="C5" s="328" t="s">
        <v>147</v>
      </c>
      <c r="D5" s="329"/>
      <c r="E5" s="329"/>
      <c r="F5" s="329"/>
      <c r="G5" s="329"/>
      <c r="H5" s="329"/>
      <c r="I5" s="329"/>
      <c r="J5" s="329"/>
      <c r="K5" s="329"/>
      <c r="L5" s="329"/>
      <c r="M5" s="329"/>
      <c r="N5" s="329"/>
      <c r="O5" s="329"/>
      <c r="P5" s="329"/>
      <c r="Q5" s="329"/>
      <c r="R5" s="330"/>
    </row>
    <row r="6" spans="3:25" ht="60" customHeight="1" x14ac:dyDescent="0.25">
      <c r="C6" s="331" t="s">
        <v>148</v>
      </c>
      <c r="D6" s="332"/>
      <c r="E6" s="332"/>
      <c r="F6" s="332"/>
      <c r="G6" s="332"/>
      <c r="H6" s="332"/>
      <c r="I6" s="332"/>
      <c r="J6" s="332"/>
      <c r="K6" s="332"/>
      <c r="L6" s="332"/>
      <c r="M6" s="332"/>
      <c r="N6" s="332"/>
      <c r="O6" s="332"/>
      <c r="P6" s="332"/>
      <c r="Q6" s="332"/>
      <c r="R6" s="333"/>
      <c r="T6" s="363" t="s">
        <v>197</v>
      </c>
      <c r="U6" s="364"/>
      <c r="V6" s="364"/>
      <c r="W6" s="364"/>
      <c r="X6" s="364"/>
      <c r="Y6" s="365"/>
    </row>
    <row r="7" spans="3:25" ht="18.75" customHeight="1" x14ac:dyDescent="0.25">
      <c r="C7" s="334"/>
      <c r="D7" s="342" t="s">
        <v>149</v>
      </c>
      <c r="E7" s="342"/>
      <c r="F7" s="343"/>
      <c r="G7" s="344" t="s">
        <v>150</v>
      </c>
      <c r="H7" s="342" t="s">
        <v>151</v>
      </c>
      <c r="I7" s="342"/>
      <c r="J7" s="343"/>
      <c r="K7" s="344" t="s">
        <v>152</v>
      </c>
      <c r="L7" s="346" t="s">
        <v>153</v>
      </c>
      <c r="M7" s="346"/>
      <c r="N7" s="346"/>
      <c r="O7" s="346"/>
      <c r="P7" s="346"/>
      <c r="Q7" s="347"/>
      <c r="R7" s="351" t="s">
        <v>154</v>
      </c>
      <c r="T7" s="176" t="s">
        <v>198</v>
      </c>
      <c r="U7" s="177"/>
      <c r="V7" s="177"/>
      <c r="W7" s="177"/>
      <c r="X7" s="177"/>
      <c r="Y7" s="177"/>
    </row>
    <row r="8" spans="3:25" ht="18.75" customHeight="1" x14ac:dyDescent="0.25">
      <c r="C8" s="335"/>
      <c r="D8" s="353" t="s">
        <v>155</v>
      </c>
      <c r="E8" s="354"/>
      <c r="F8" s="336" t="s">
        <v>156</v>
      </c>
      <c r="G8" s="345"/>
      <c r="H8" s="353" t="s">
        <v>157</v>
      </c>
      <c r="I8" s="354"/>
      <c r="J8" s="336" t="s">
        <v>156</v>
      </c>
      <c r="K8" s="345"/>
      <c r="L8" s="346" t="s">
        <v>158</v>
      </c>
      <c r="M8" s="347"/>
      <c r="N8" s="134"/>
      <c r="O8" s="346" t="s">
        <v>159</v>
      </c>
      <c r="P8" s="346"/>
      <c r="Q8" s="340" t="s">
        <v>156</v>
      </c>
      <c r="R8" s="352"/>
      <c r="T8" s="178" t="s">
        <v>199</v>
      </c>
      <c r="U8" s="179" t="s">
        <v>119</v>
      </c>
      <c r="V8" s="179">
        <v>6.5</v>
      </c>
      <c r="W8" s="179">
        <v>4.9000000000000004</v>
      </c>
      <c r="X8" s="179">
        <v>5</v>
      </c>
      <c r="Y8" s="179">
        <v>5.5</v>
      </c>
    </row>
    <row r="9" spans="3:25" ht="18.75" customHeight="1" x14ac:dyDescent="0.25">
      <c r="C9" s="335"/>
      <c r="D9" s="355" t="s">
        <v>161</v>
      </c>
      <c r="E9" s="356"/>
      <c r="F9" s="337"/>
      <c r="G9" s="345"/>
      <c r="H9" s="355" t="s">
        <v>161</v>
      </c>
      <c r="I9" s="356"/>
      <c r="J9" s="337"/>
      <c r="K9" s="345"/>
      <c r="L9" s="357" t="s">
        <v>161</v>
      </c>
      <c r="M9" s="358"/>
      <c r="N9" s="132"/>
      <c r="O9" s="340" t="s">
        <v>162</v>
      </c>
      <c r="P9" s="340"/>
      <c r="Q9" s="341"/>
      <c r="R9" s="352"/>
      <c r="T9" s="178" t="s">
        <v>200</v>
      </c>
      <c r="U9" s="179" t="s">
        <v>119</v>
      </c>
      <c r="V9" s="179">
        <v>1.5</v>
      </c>
      <c r="W9" s="179">
        <v>0.4</v>
      </c>
      <c r="X9" s="179">
        <v>0.8</v>
      </c>
      <c r="Y9" s="179">
        <v>1</v>
      </c>
    </row>
    <row r="10" spans="3:25" ht="18.75" customHeight="1" x14ac:dyDescent="0.25">
      <c r="C10" s="335"/>
      <c r="D10" s="135" t="s">
        <v>540</v>
      </c>
      <c r="E10" s="135" t="s">
        <v>541</v>
      </c>
      <c r="F10" s="337"/>
      <c r="G10" s="345"/>
      <c r="H10" s="135" t="s">
        <v>542</v>
      </c>
      <c r="I10" s="135" t="s">
        <v>543</v>
      </c>
      <c r="J10" s="337"/>
      <c r="K10" s="345"/>
      <c r="L10" s="132" t="s">
        <v>544</v>
      </c>
      <c r="M10" s="136" t="s">
        <v>545</v>
      </c>
      <c r="N10" s="136"/>
      <c r="O10" s="136" t="s">
        <v>546</v>
      </c>
      <c r="P10" s="136" t="s">
        <v>547</v>
      </c>
      <c r="Q10" s="341"/>
      <c r="R10" s="352"/>
      <c r="T10" s="178"/>
      <c r="U10" s="179"/>
      <c r="V10" s="179"/>
      <c r="W10" s="179"/>
      <c r="X10" s="179"/>
      <c r="Y10" s="179"/>
    </row>
    <row r="11" spans="3:25" ht="18.75" customHeight="1" x14ac:dyDescent="0.25">
      <c r="C11" s="137"/>
      <c r="D11" s="138"/>
      <c r="E11" s="138"/>
      <c r="F11" s="138"/>
      <c r="G11" s="138"/>
      <c r="H11" s="138"/>
      <c r="I11" s="138"/>
      <c r="J11" s="138"/>
      <c r="K11" s="138"/>
      <c r="L11" s="139"/>
      <c r="M11" s="139"/>
      <c r="N11" s="139"/>
      <c r="O11" s="139"/>
      <c r="P11" s="139"/>
      <c r="Q11" s="139"/>
      <c r="R11" s="140"/>
      <c r="T11" s="176" t="s">
        <v>159</v>
      </c>
      <c r="U11" s="177"/>
      <c r="V11" s="177"/>
      <c r="W11" s="177"/>
      <c r="X11" s="177"/>
      <c r="Y11" s="177"/>
    </row>
    <row r="12" spans="3:25" ht="18.75" customHeight="1" x14ac:dyDescent="0.25">
      <c r="C12" s="141" t="s">
        <v>117</v>
      </c>
      <c r="D12" s="142">
        <v>6.7008046808498429</v>
      </c>
      <c r="E12" s="143">
        <v>0.75924600718070778</v>
      </c>
      <c r="F12" s="143">
        <v>-0.28633883256932441</v>
      </c>
      <c r="G12" s="144">
        <v>3355.7371815666452</v>
      </c>
      <c r="H12" s="147">
        <v>8.2554114052983572</v>
      </c>
      <c r="I12" s="143">
        <v>2.1181168963318431</v>
      </c>
      <c r="J12" s="143">
        <v>-0.34281506916679499</v>
      </c>
      <c r="K12" s="144">
        <v>3252.0968006949697</v>
      </c>
      <c r="L12" s="145">
        <v>5.5170856338581249</v>
      </c>
      <c r="M12" s="146">
        <v>1.0346217537244327</v>
      </c>
      <c r="N12" s="165"/>
      <c r="O12" s="145">
        <v>3.5363822255645485</v>
      </c>
      <c r="P12" s="146">
        <v>0.93634389870993029</v>
      </c>
      <c r="Q12" s="146">
        <v>-0.15608266911738999</v>
      </c>
      <c r="R12" s="149">
        <v>3249.0627560397102</v>
      </c>
      <c r="T12" s="178" t="s">
        <v>201</v>
      </c>
      <c r="U12" s="179" t="s">
        <v>119</v>
      </c>
      <c r="V12" s="179" t="s">
        <v>202</v>
      </c>
      <c r="W12" s="179">
        <v>2.8</v>
      </c>
      <c r="X12" s="179">
        <v>4</v>
      </c>
      <c r="Y12" s="179">
        <v>3.5</v>
      </c>
    </row>
    <row r="13" spans="3:25" ht="18.75" customHeight="1" x14ac:dyDescent="0.25">
      <c r="C13" s="150"/>
      <c r="D13" s="142"/>
      <c r="E13" s="143"/>
      <c r="F13" s="143"/>
      <c r="G13" s="144"/>
      <c r="H13" s="147"/>
      <c r="I13" s="143"/>
      <c r="J13" s="143"/>
      <c r="K13" s="144"/>
      <c r="L13" s="145"/>
      <c r="M13" s="146"/>
      <c r="N13" s="166"/>
      <c r="O13" s="145"/>
      <c r="P13" s="146"/>
      <c r="Q13" s="146"/>
      <c r="R13" s="149"/>
      <c r="T13" s="178" t="s">
        <v>203</v>
      </c>
      <c r="U13" s="179"/>
      <c r="V13" s="179"/>
      <c r="W13" s="179"/>
      <c r="X13" s="179"/>
      <c r="Y13" s="179">
        <v>0.9</v>
      </c>
    </row>
    <row r="14" spans="3:25" x14ac:dyDescent="0.25">
      <c r="C14" s="141" t="s">
        <v>167</v>
      </c>
      <c r="D14" s="142"/>
      <c r="E14" s="143"/>
      <c r="F14" s="143"/>
      <c r="G14" s="144"/>
      <c r="H14" s="147"/>
      <c r="I14" s="143"/>
      <c r="J14" s="143"/>
      <c r="K14" s="144"/>
      <c r="L14" s="145"/>
      <c r="M14" s="146"/>
      <c r="N14" s="166"/>
      <c r="O14" s="145"/>
      <c r="P14" s="146"/>
      <c r="Q14" s="146"/>
      <c r="R14" s="149"/>
    </row>
    <row r="15" spans="3:25" ht="18.75" customHeight="1" x14ac:dyDescent="0.25">
      <c r="C15" s="152" t="s">
        <v>169</v>
      </c>
      <c r="D15" s="153">
        <v>7.635046687936728</v>
      </c>
      <c r="E15" s="154">
        <v>0.95473778832019851</v>
      </c>
      <c r="F15" s="154">
        <v>-0.32242629528776184</v>
      </c>
      <c r="G15" s="155">
        <v>1704.9839437473977</v>
      </c>
      <c r="H15" s="158">
        <v>10.04935295176911</v>
      </c>
      <c r="I15" s="154">
        <v>2.5477320699950647</v>
      </c>
      <c r="J15" s="154">
        <v>-0.40001230608469707</v>
      </c>
      <c r="K15" s="155">
        <v>1636.3888045909382</v>
      </c>
      <c r="L15" s="156">
        <v>6.2216518884162859</v>
      </c>
      <c r="M15" s="157">
        <v>1.4753406390126593</v>
      </c>
      <c r="N15" s="166"/>
      <c r="O15" s="156">
        <v>3.2724819775414944</v>
      </c>
      <c r="P15" s="157">
        <v>0.86884015413971227</v>
      </c>
      <c r="Q15" s="157">
        <v>-0.16746204703874171</v>
      </c>
      <c r="R15" s="159">
        <v>1632.8845186224951</v>
      </c>
    </row>
    <row r="16" spans="3:25" ht="18.75" customHeight="1" x14ac:dyDescent="0.25">
      <c r="C16" s="152" t="s">
        <v>171</v>
      </c>
      <c r="D16" s="153">
        <v>5.7358708644777678</v>
      </c>
      <c r="E16" s="154">
        <v>0.55733191103285318</v>
      </c>
      <c r="F16" s="154">
        <v>-0.24906582101563876</v>
      </c>
      <c r="G16" s="155">
        <v>1650.7532378192284</v>
      </c>
      <c r="H16" s="158">
        <v>6.438507688900363</v>
      </c>
      <c r="I16" s="154">
        <v>1.6830027159477097</v>
      </c>
      <c r="J16" s="154">
        <v>-0.28488571660328849</v>
      </c>
      <c r="K16" s="155">
        <v>1615.7079961040145</v>
      </c>
      <c r="L16" s="156">
        <v>4.8052363447287139</v>
      </c>
      <c r="M16" s="157">
        <v>0.58934719910490985</v>
      </c>
      <c r="N16" s="166"/>
      <c r="O16" s="156">
        <v>3.803010385430214</v>
      </c>
      <c r="P16" s="157">
        <v>1.0045454230875299</v>
      </c>
      <c r="Q16" s="157">
        <v>-0.14458566364537875</v>
      </c>
      <c r="R16" s="159">
        <v>1616.1782374171978</v>
      </c>
    </row>
    <row r="17" spans="3:18" ht="18.75" customHeight="1" x14ac:dyDescent="0.25">
      <c r="C17" s="141" t="s">
        <v>173</v>
      </c>
      <c r="D17" s="153"/>
      <c r="E17" s="154"/>
      <c r="F17" s="154"/>
      <c r="G17" s="155"/>
      <c r="H17" s="158"/>
      <c r="I17" s="154"/>
      <c r="J17" s="154"/>
      <c r="K17" s="155"/>
      <c r="L17" s="156"/>
      <c r="M17" s="157"/>
      <c r="N17" s="166"/>
      <c r="O17" s="156"/>
      <c r="P17" s="157"/>
      <c r="Q17" s="157"/>
      <c r="R17" s="159"/>
    </row>
    <row r="18" spans="3:18" ht="18.75" customHeight="1" x14ac:dyDescent="0.25">
      <c r="C18" s="152" t="s">
        <v>174</v>
      </c>
      <c r="D18" s="153">
        <v>7.596062605102988</v>
      </c>
      <c r="E18" s="154">
        <v>0.78608973861184639</v>
      </c>
      <c r="F18" s="154">
        <v>-0.29723014141678045</v>
      </c>
      <c r="G18" s="155">
        <v>2114.2786605309798</v>
      </c>
      <c r="H18" s="158">
        <v>8.3831053729371003</v>
      </c>
      <c r="I18" s="154">
        <v>2.0998218917749458</v>
      </c>
      <c r="J18" s="154">
        <v>-0.30172536305615222</v>
      </c>
      <c r="K18" s="155">
        <v>2051.7979929873882</v>
      </c>
      <c r="L18" s="156">
        <v>6.3203250354424725</v>
      </c>
      <c r="M18" s="157">
        <v>1.1516841530942297</v>
      </c>
      <c r="N18" s="166"/>
      <c r="O18" s="156">
        <v>3.0430181999719585</v>
      </c>
      <c r="P18" s="157">
        <v>0.80384020614076734</v>
      </c>
      <c r="Q18" s="157">
        <v>-0.20385636729580878</v>
      </c>
      <c r="R18" s="159">
        <v>2045.2261005400244</v>
      </c>
    </row>
    <row r="19" spans="3:18" ht="18.75" customHeight="1" x14ac:dyDescent="0.25">
      <c r="C19" s="152" t="s">
        <v>175</v>
      </c>
      <c r="D19" s="153">
        <v>5.7406331836705711</v>
      </c>
      <c r="E19" s="154">
        <v>0.4808833955647156</v>
      </c>
      <c r="F19" s="154">
        <v>-0.25617103188556045</v>
      </c>
      <c r="G19" s="155">
        <v>702.92696339287488</v>
      </c>
      <c r="H19" s="158">
        <v>6.3071110094357801</v>
      </c>
      <c r="I19" s="154">
        <v>1.3650867662848685</v>
      </c>
      <c r="J19" s="154">
        <v>-0.33505314958779153</v>
      </c>
      <c r="K19" s="155">
        <v>684.61536899755265</v>
      </c>
      <c r="L19" s="156">
        <v>5.4620750142222914</v>
      </c>
      <c r="M19" s="157">
        <v>0.94965883669550999</v>
      </c>
      <c r="N19" s="166"/>
      <c r="O19" s="156">
        <v>5.2977873703515703</v>
      </c>
      <c r="P19" s="157">
        <v>1.3140336509391994</v>
      </c>
      <c r="Q19" s="157">
        <v>-0.13280592620404016</v>
      </c>
      <c r="R19" s="159">
        <v>685.55423314019879</v>
      </c>
    </row>
    <row r="20" spans="3:18" ht="18.75" customHeight="1" x14ac:dyDescent="0.25">
      <c r="C20" s="152" t="s">
        <v>176</v>
      </c>
      <c r="D20" s="153">
        <v>4.4392950760980359</v>
      </c>
      <c r="E20" s="154">
        <v>1.0171945986792323</v>
      </c>
      <c r="F20" s="154">
        <v>-0.2829564841652229</v>
      </c>
      <c r="G20" s="155">
        <v>538.53155764276664</v>
      </c>
      <c r="H20" s="158">
        <v>10.33388452942072</v>
      </c>
      <c r="I20" s="154">
        <v>3.1906230356863352</v>
      </c>
      <c r="J20" s="154">
        <v>-0.51660716571184218</v>
      </c>
      <c r="K20" s="155">
        <v>515.68343871000786</v>
      </c>
      <c r="L20" s="156">
        <v>2.4201381845575836</v>
      </c>
      <c r="M20" s="157">
        <v>0.68505869825931331</v>
      </c>
      <c r="N20" s="166"/>
      <c r="O20" s="156">
        <v>3.1533907087568522</v>
      </c>
      <c r="P20" s="157">
        <v>0.9596385378585448</v>
      </c>
      <c r="Q20" s="157">
        <v>1.6509164124737775E-3</v>
      </c>
      <c r="R20" s="159">
        <v>518.28242235946425</v>
      </c>
    </row>
    <row r="21" spans="3:18" ht="18.75" customHeight="1" x14ac:dyDescent="0.25">
      <c r="C21" s="141" t="s">
        <v>177</v>
      </c>
      <c r="D21" s="153"/>
      <c r="E21" s="154"/>
      <c r="F21" s="154"/>
      <c r="G21" s="155"/>
      <c r="H21" s="158"/>
      <c r="I21" s="154"/>
      <c r="J21" s="154"/>
      <c r="K21" s="155"/>
      <c r="L21" s="156"/>
      <c r="M21" s="157"/>
      <c r="N21" s="166"/>
      <c r="O21" s="156"/>
      <c r="P21" s="157"/>
      <c r="Q21" s="157"/>
      <c r="R21" s="159"/>
    </row>
    <row r="22" spans="3:18" ht="18.75" customHeight="1" x14ac:dyDescent="0.25">
      <c r="C22" s="160" t="s">
        <v>178</v>
      </c>
      <c r="D22" s="153">
        <v>7.6181582479369716</v>
      </c>
      <c r="E22" s="154">
        <v>0.79911615946564474</v>
      </c>
      <c r="F22" s="154">
        <v>-0.20860925624874674</v>
      </c>
      <c r="G22" s="155">
        <v>1121.7887570570333</v>
      </c>
      <c r="H22" s="158">
        <v>8.1898418162092206</v>
      </c>
      <c r="I22" s="154">
        <v>2.3989026235664812</v>
      </c>
      <c r="J22" s="154">
        <v>-0.21614362556409228</v>
      </c>
      <c r="K22" s="155">
        <v>1095.5919165364787</v>
      </c>
      <c r="L22" s="156">
        <v>5.3513144085263278</v>
      </c>
      <c r="M22" s="157">
        <v>1.4270667170404199</v>
      </c>
      <c r="N22" s="166"/>
      <c r="O22" s="156">
        <v>2.774643613975365</v>
      </c>
      <c r="P22" s="157">
        <v>0.46221919914255633</v>
      </c>
      <c r="Q22" s="157">
        <v>-0.13127950809208364</v>
      </c>
      <c r="R22" s="159">
        <v>1090.0652210772487</v>
      </c>
    </row>
    <row r="23" spans="3:18" ht="18.75" customHeight="1" x14ac:dyDescent="0.25">
      <c r="C23" s="160" t="s">
        <v>179</v>
      </c>
      <c r="D23" s="153">
        <v>6.8273759874517399</v>
      </c>
      <c r="E23" s="154">
        <v>0.85960067764604697</v>
      </c>
      <c r="F23" s="154">
        <v>-0.35679297815032268</v>
      </c>
      <c r="G23" s="155">
        <v>778.02560220499515</v>
      </c>
      <c r="H23" s="158">
        <v>8.1924380367062124</v>
      </c>
      <c r="I23" s="154">
        <v>1.2070433991443605</v>
      </c>
      <c r="J23" s="154">
        <v>-0.33962466319635359</v>
      </c>
      <c r="K23" s="155">
        <v>749.99082800508916</v>
      </c>
      <c r="L23" s="156">
        <v>6.3247362976552148</v>
      </c>
      <c r="M23" s="157">
        <v>0.67816727020997847</v>
      </c>
      <c r="N23" s="166"/>
      <c r="O23" s="156">
        <v>3.0489209949824696</v>
      </c>
      <c r="P23" s="157">
        <v>1.0378223911261166</v>
      </c>
      <c r="Q23" s="157">
        <v>-0.26661677401560457</v>
      </c>
      <c r="R23" s="159">
        <v>751.62384899929782</v>
      </c>
    </row>
    <row r="24" spans="3:18" ht="18.75" customHeight="1" x14ac:dyDescent="0.25">
      <c r="C24" s="160" t="s">
        <v>180</v>
      </c>
      <c r="D24" s="153">
        <v>6.7586722607470424</v>
      </c>
      <c r="E24" s="154">
        <v>0.62727375544771247</v>
      </c>
      <c r="F24" s="154">
        <v>-0.64752602708468177</v>
      </c>
      <c r="G24" s="155">
        <v>164.50750010416658</v>
      </c>
      <c r="H24" s="158">
        <v>8.594196999993672</v>
      </c>
      <c r="I24" s="154">
        <v>3.7091399159184966</v>
      </c>
      <c r="J24" s="154">
        <v>-0.48816216215307845</v>
      </c>
      <c r="K24" s="155">
        <v>156.38119584724879</v>
      </c>
      <c r="L24" s="156">
        <v>14.781631873648875</v>
      </c>
      <c r="M24" s="157">
        <v>0.51087018695473485</v>
      </c>
      <c r="N24" s="166"/>
      <c r="O24" s="156">
        <v>3.0070980098739808</v>
      </c>
      <c r="P24" s="157">
        <v>0.80456879398669123</v>
      </c>
      <c r="Q24" s="157">
        <v>-0.55961826784177704</v>
      </c>
      <c r="R24" s="159">
        <v>157.5247263706982</v>
      </c>
    </row>
    <row r="25" spans="3:18" ht="18.75" customHeight="1" x14ac:dyDescent="0.25">
      <c r="C25" s="160" t="s">
        <v>181</v>
      </c>
      <c r="D25" s="153">
        <v>6.9218035029134279</v>
      </c>
      <c r="E25" s="154">
        <v>0</v>
      </c>
      <c r="F25" s="154">
        <v>9.2420030023371569E-2</v>
      </c>
      <c r="G25" s="155">
        <v>21.546761390784894</v>
      </c>
      <c r="H25" s="158">
        <v>7.599883843414788</v>
      </c>
      <c r="I25" s="154">
        <v>0</v>
      </c>
      <c r="J25" s="154">
        <v>-2.0602008951167115E-3</v>
      </c>
      <c r="K25" s="155">
        <v>19.624306310997742</v>
      </c>
      <c r="L25" s="156">
        <v>1.0009245332998806</v>
      </c>
      <c r="M25" s="157">
        <v>0</v>
      </c>
      <c r="N25" s="166"/>
      <c r="O25" s="156">
        <v>12.933690776340018</v>
      </c>
      <c r="P25" s="157">
        <v>0</v>
      </c>
      <c r="Q25" s="157">
        <v>7.2288198269092246E-2</v>
      </c>
      <c r="R25" s="159">
        <v>19.624306310997742</v>
      </c>
    </row>
    <row r="26" spans="3:18" ht="18.75" customHeight="1" x14ac:dyDescent="0.25">
      <c r="C26" s="160" t="s">
        <v>182</v>
      </c>
      <c r="D26" s="153">
        <v>8.2479578333539632</v>
      </c>
      <c r="E26" s="154">
        <v>0.75127612890070494</v>
      </c>
      <c r="F26" s="154">
        <v>-0.44253646433538896</v>
      </c>
      <c r="G26" s="155">
        <v>114.85315505726091</v>
      </c>
      <c r="H26" s="158">
        <v>5.4163224184932774</v>
      </c>
      <c r="I26" s="154">
        <v>0.45933876469616408</v>
      </c>
      <c r="J26" s="154">
        <v>-0.23362758019652374</v>
      </c>
      <c r="K26" s="155">
        <v>110.93720358767281</v>
      </c>
      <c r="L26" s="156">
        <v>7.1016733756463566</v>
      </c>
      <c r="M26" s="157">
        <v>0.85020129315405912</v>
      </c>
      <c r="N26" s="166"/>
      <c r="O26" s="156">
        <v>1.9475452964749367</v>
      </c>
      <c r="P26" s="157">
        <v>0.48832319965921306</v>
      </c>
      <c r="Q26" s="157">
        <v>-0.49896395001071975</v>
      </c>
      <c r="R26" s="159">
        <v>110.66586308694181</v>
      </c>
    </row>
    <row r="27" spans="3:18" ht="18.75" customHeight="1" x14ac:dyDescent="0.25">
      <c r="C27" s="160" t="s">
        <v>183</v>
      </c>
      <c r="D27" s="153">
        <v>11.822792450593754</v>
      </c>
      <c r="E27" s="154">
        <v>0.35486468553490874</v>
      </c>
      <c r="F27" s="154">
        <v>-0.42154076134071433</v>
      </c>
      <c r="G27" s="155">
        <v>194.69540977079546</v>
      </c>
      <c r="H27" s="158">
        <v>9.0918253855568434</v>
      </c>
      <c r="I27" s="154">
        <v>1.9595211183473142</v>
      </c>
      <c r="J27" s="154">
        <v>-0.45415646399132942</v>
      </c>
      <c r="K27" s="155">
        <v>187.81933491982716</v>
      </c>
      <c r="L27" s="156">
        <v>8.6026436409161828</v>
      </c>
      <c r="M27" s="157">
        <v>3.6563458403143696</v>
      </c>
      <c r="N27" s="166"/>
      <c r="O27" s="156">
        <v>4.3821458325195657</v>
      </c>
      <c r="P27" s="157">
        <v>1.4761325771956839</v>
      </c>
      <c r="Q27" s="157">
        <v>-0.30275917563806048</v>
      </c>
      <c r="R27" s="159">
        <v>184.41153197930848</v>
      </c>
    </row>
    <row r="28" spans="3:18" ht="18.75" customHeight="1" x14ac:dyDescent="0.25">
      <c r="C28" s="160" t="s">
        <v>184</v>
      </c>
      <c r="D28" s="153">
        <v>4.5816706938113327</v>
      </c>
      <c r="E28" s="154">
        <v>0.43883046501077533</v>
      </c>
      <c r="F28" s="154">
        <v>-0.19255362251572145</v>
      </c>
      <c r="G28" s="155">
        <v>184.53017298776646</v>
      </c>
      <c r="H28" s="158">
        <v>5.0463979774090051</v>
      </c>
      <c r="I28" s="154">
        <v>1.1619949298553414</v>
      </c>
      <c r="J28" s="154">
        <v>-0.38380480702535646</v>
      </c>
      <c r="K28" s="155">
        <v>179.85953492988105</v>
      </c>
      <c r="L28" s="156">
        <v>2.9477152439913912</v>
      </c>
      <c r="M28" s="157">
        <v>0.26928965878196032</v>
      </c>
      <c r="N28" s="166"/>
      <c r="O28" s="156">
        <v>2.7405199459567844</v>
      </c>
      <c r="P28" s="157">
        <v>0.73072530984321116</v>
      </c>
      <c r="Q28" s="157">
        <v>-3.8148494903191832E-2</v>
      </c>
      <c r="R28" s="159">
        <v>182.2967895621521</v>
      </c>
    </row>
    <row r="29" spans="3:18" ht="18.75" customHeight="1" x14ac:dyDescent="0.25">
      <c r="C29" s="160" t="s">
        <v>185</v>
      </c>
      <c r="D29" s="153">
        <v>3.7174794386278673</v>
      </c>
      <c r="E29" s="154">
        <v>0.40151245398768187</v>
      </c>
      <c r="F29" s="154">
        <v>-0.10083961243092018</v>
      </c>
      <c r="G29" s="155">
        <v>237.25826535104591</v>
      </c>
      <c r="H29" s="158">
        <v>7.1638143611498215</v>
      </c>
      <c r="I29" s="154">
        <v>2.1229102984845469</v>
      </c>
      <c r="J29" s="154">
        <v>-0.42468025621528072</v>
      </c>
      <c r="K29" s="155">
        <v>236.20904184773912</v>
      </c>
      <c r="L29" s="156">
        <v>3.5218970601269515</v>
      </c>
      <c r="M29" s="157">
        <v>0.1843759666762135</v>
      </c>
      <c r="N29" s="166"/>
      <c r="O29" s="156">
        <v>9.7568982950381322</v>
      </c>
      <c r="P29" s="157">
        <v>2.8766502669186576</v>
      </c>
      <c r="Q29" s="157">
        <v>0.17163778691992579</v>
      </c>
      <c r="R29" s="159">
        <v>234.5680462935739</v>
      </c>
    </row>
    <row r="30" spans="3:18" ht="18.75" customHeight="1" x14ac:dyDescent="0.25">
      <c r="C30" s="160" t="s">
        <v>186</v>
      </c>
      <c r="D30" s="153">
        <v>2.1097312404901154</v>
      </c>
      <c r="E30" s="154">
        <v>0</v>
      </c>
      <c r="F30" s="154">
        <v>-0.17564510555803098</v>
      </c>
      <c r="G30" s="155">
        <v>282.37701839895368</v>
      </c>
      <c r="H30" s="158">
        <v>4.6843911159785918</v>
      </c>
      <c r="I30" s="154">
        <v>1.4062806849946508</v>
      </c>
      <c r="J30" s="154">
        <v>-0.34007202623790578</v>
      </c>
      <c r="K30" s="155">
        <v>267.59342037011993</v>
      </c>
      <c r="L30" s="156">
        <v>1.5580904994789866</v>
      </c>
      <c r="M30" s="157">
        <v>0</v>
      </c>
      <c r="N30" s="166"/>
      <c r="O30" s="156">
        <v>3.6127315466175807</v>
      </c>
      <c r="P30" s="157">
        <v>0</v>
      </c>
      <c r="Q30" s="157">
        <v>-8.2742542732701652E-3</v>
      </c>
      <c r="R30" s="159">
        <v>269.61676068994342</v>
      </c>
    </row>
    <row r="31" spans="3:18" ht="18.75" customHeight="1" x14ac:dyDescent="0.25">
      <c r="C31" s="160" t="s">
        <v>187</v>
      </c>
      <c r="D31" s="153">
        <v>7.0073358065528462</v>
      </c>
      <c r="E31" s="154">
        <v>2.1385191660848859</v>
      </c>
      <c r="F31" s="154">
        <v>-0.40125330303415574</v>
      </c>
      <c r="G31" s="155">
        <v>256.15453924381183</v>
      </c>
      <c r="H31" s="158">
        <v>16.427508432460218</v>
      </c>
      <c r="I31" s="154">
        <v>5.1152400594905654</v>
      </c>
      <c r="J31" s="154">
        <v>-0.70702047658768763</v>
      </c>
      <c r="K31" s="155">
        <v>248.09001833988671</v>
      </c>
      <c r="L31" s="156">
        <v>3.354816912817411</v>
      </c>
      <c r="M31" s="157">
        <v>1.4278363936880396</v>
      </c>
      <c r="N31" s="166"/>
      <c r="O31" s="156">
        <v>2.6553485266351919</v>
      </c>
      <c r="P31" s="157">
        <v>2.000130547384642</v>
      </c>
      <c r="Q31" s="157">
        <v>1.2412323321729828E-2</v>
      </c>
      <c r="R31" s="159">
        <v>248.66566166951966</v>
      </c>
    </row>
    <row r="32" spans="3:18" ht="18.75" customHeight="1" x14ac:dyDescent="0.25">
      <c r="C32" s="141" t="s">
        <v>188</v>
      </c>
      <c r="D32" s="153"/>
      <c r="E32" s="154"/>
      <c r="F32" s="154"/>
      <c r="G32" s="155"/>
      <c r="H32" s="158"/>
      <c r="I32" s="154"/>
      <c r="J32" s="154"/>
      <c r="K32" s="155"/>
      <c r="L32" s="156"/>
      <c r="M32" s="157"/>
      <c r="N32" s="166"/>
      <c r="O32" s="156"/>
      <c r="P32" s="157"/>
      <c r="Q32" s="157"/>
      <c r="R32" s="159"/>
    </row>
    <row r="33" spans="3:18" ht="18.75" customHeight="1" x14ac:dyDescent="0.25">
      <c r="C33" s="161" t="s">
        <v>189</v>
      </c>
      <c r="D33" s="153">
        <v>5.9586988581833031</v>
      </c>
      <c r="E33" s="154">
        <v>0.51026049769590265</v>
      </c>
      <c r="F33" s="154">
        <v>-0.11233620176834819</v>
      </c>
      <c r="G33" s="155">
        <v>299.85985024223669</v>
      </c>
      <c r="H33" s="158">
        <v>5.745132494112613</v>
      </c>
      <c r="I33" s="154">
        <v>1.1487074866817715</v>
      </c>
      <c r="J33" s="154">
        <v>-4.9864999506472954E-2</v>
      </c>
      <c r="K33" s="155">
        <v>274.69822765127236</v>
      </c>
      <c r="L33" s="156">
        <v>6.4065117241704064</v>
      </c>
      <c r="M33" s="157">
        <v>2.3180387620341243</v>
      </c>
      <c r="N33" s="166"/>
      <c r="O33" s="156">
        <v>3.5626720992235184</v>
      </c>
      <c r="P33" s="157">
        <v>1.9327448219207668</v>
      </c>
      <c r="Q33" s="157">
        <v>-0.15134920334405266</v>
      </c>
      <c r="R33" s="159">
        <v>277.92301751243679</v>
      </c>
    </row>
    <row r="34" spans="3:18" ht="18.75" customHeight="1" x14ac:dyDescent="0.25">
      <c r="C34" s="161" t="s">
        <v>190</v>
      </c>
      <c r="D34" s="153">
        <v>4.8977876805625522</v>
      </c>
      <c r="E34" s="154">
        <v>0.52754315088985082</v>
      </c>
      <c r="F34" s="154">
        <v>-0.16354983056195593</v>
      </c>
      <c r="G34" s="155">
        <v>354.06779050590904</v>
      </c>
      <c r="H34" s="158">
        <v>3.5757815530792501</v>
      </c>
      <c r="I34" s="154">
        <v>1.8172972231311515</v>
      </c>
      <c r="J34" s="154">
        <v>9.5099952009832428E-2</v>
      </c>
      <c r="K34" s="155">
        <v>349.13718435007445</v>
      </c>
      <c r="L34" s="156">
        <v>8.6465754497997871</v>
      </c>
      <c r="M34" s="157">
        <v>0.69822096145344315</v>
      </c>
      <c r="N34" s="166"/>
      <c r="O34" s="156">
        <v>2.5929927377970556</v>
      </c>
      <c r="P34" s="157">
        <v>0.42946572393948507</v>
      </c>
      <c r="Q34" s="157">
        <v>-0.2039332358601863</v>
      </c>
      <c r="R34" s="159">
        <v>346.85875657959684</v>
      </c>
    </row>
    <row r="35" spans="3:18" ht="18.75" customHeight="1" x14ac:dyDescent="0.25">
      <c r="C35" s="162" t="s">
        <v>191</v>
      </c>
      <c r="D35" s="153">
        <v>7.8623918176535614</v>
      </c>
      <c r="E35" s="154">
        <v>0.66902086110596315</v>
      </c>
      <c r="F35" s="154">
        <v>-5.6958240439896203E-2</v>
      </c>
      <c r="G35" s="155">
        <v>326.40955593396689</v>
      </c>
      <c r="H35" s="158">
        <v>7.9490212025563611</v>
      </c>
      <c r="I35" s="154">
        <v>3.0323315699972913</v>
      </c>
      <c r="J35" s="154">
        <v>-0.22043036720727843</v>
      </c>
      <c r="K35" s="155">
        <v>313.55953969512547</v>
      </c>
      <c r="L35" s="156">
        <v>6.1701452416691778</v>
      </c>
      <c r="M35" s="157">
        <v>2.3801768072348262</v>
      </c>
      <c r="N35" s="166"/>
      <c r="O35" s="156">
        <v>6.6068976235029471</v>
      </c>
      <c r="P35" s="157">
        <v>2.1171972343784913</v>
      </c>
      <c r="Q35" s="157">
        <v>3.5069990804698928E-2</v>
      </c>
      <c r="R35" s="159">
        <v>317.41401587135306</v>
      </c>
    </row>
    <row r="36" spans="3:18" ht="18.75" customHeight="1" x14ac:dyDescent="0.25">
      <c r="C36" s="152" t="s">
        <v>192</v>
      </c>
      <c r="D36" s="153">
        <v>5.3563875242265464</v>
      </c>
      <c r="E36" s="154">
        <v>0.74700763362973432</v>
      </c>
      <c r="F36" s="154">
        <v>-0.22493465959209655</v>
      </c>
      <c r="G36" s="155">
        <v>323.56215467255487</v>
      </c>
      <c r="H36" s="158">
        <v>7.6695798404178408</v>
      </c>
      <c r="I36" s="154">
        <v>0.37214866703747518</v>
      </c>
      <c r="J36" s="154">
        <v>-0.11450247405714463</v>
      </c>
      <c r="K36" s="155">
        <v>298.64193256794192</v>
      </c>
      <c r="L36" s="156">
        <v>7.2410725784434842</v>
      </c>
      <c r="M36" s="157">
        <v>1.2818001053157932</v>
      </c>
      <c r="N36" s="166"/>
      <c r="O36" s="156">
        <v>5.0455445374096222</v>
      </c>
      <c r="P36" s="157">
        <v>0</v>
      </c>
      <c r="Q36" s="157">
        <v>-0.23654239444810496</v>
      </c>
      <c r="R36" s="159">
        <v>302.70370598300258</v>
      </c>
    </row>
    <row r="37" spans="3:18" ht="18.75" customHeight="1" x14ac:dyDescent="0.25">
      <c r="C37" s="152" t="s">
        <v>193</v>
      </c>
      <c r="D37" s="153">
        <v>7.1600272020508138</v>
      </c>
      <c r="E37" s="154">
        <v>0.91186456885727563</v>
      </c>
      <c r="F37" s="154">
        <v>-0.37826165947336376</v>
      </c>
      <c r="G37" s="155">
        <v>723.30226677191183</v>
      </c>
      <c r="H37" s="158">
        <v>12.07164893242525</v>
      </c>
      <c r="I37" s="154">
        <v>3.7143901440544793</v>
      </c>
      <c r="J37" s="154">
        <v>-0.7149140310647053</v>
      </c>
      <c r="K37" s="155">
        <v>694.21276701920578</v>
      </c>
      <c r="L37" s="156">
        <v>3.7034559305342181</v>
      </c>
      <c r="M37" s="157">
        <v>6.5834602688764371E-2</v>
      </c>
      <c r="N37" s="166"/>
      <c r="O37" s="156">
        <v>3.1197148969059332</v>
      </c>
      <c r="P37" s="157">
        <v>0.50866603660224241</v>
      </c>
      <c r="Q37" s="157">
        <v>-3.4491095948700264E-2</v>
      </c>
      <c r="R37" s="159">
        <v>687.49999580221686</v>
      </c>
    </row>
    <row r="38" spans="3:18" ht="18.75" customHeight="1" x14ac:dyDescent="0.25">
      <c r="C38" s="152" t="s">
        <v>194</v>
      </c>
      <c r="D38" s="153">
        <v>7.4410778379498792</v>
      </c>
      <c r="E38" s="154">
        <v>0.43915846033110056</v>
      </c>
      <c r="F38" s="154">
        <v>-0.46428871169610936</v>
      </c>
      <c r="G38" s="155">
        <v>682.05620204803029</v>
      </c>
      <c r="H38" s="158">
        <v>9.4076004063387195</v>
      </c>
      <c r="I38" s="154">
        <v>1.410164225167698</v>
      </c>
      <c r="J38" s="154">
        <v>-0.53724547358759578</v>
      </c>
      <c r="K38" s="155">
        <v>668.48239885176565</v>
      </c>
      <c r="L38" s="156">
        <v>4.6765308533576846</v>
      </c>
      <c r="M38" s="157">
        <v>0.7823563269730669</v>
      </c>
      <c r="N38" s="166"/>
      <c r="O38" s="156">
        <v>1.8842821869251867</v>
      </c>
      <c r="P38" s="157">
        <v>0.7333197843834266</v>
      </c>
      <c r="Q38" s="157">
        <v>-0.22899770420527776</v>
      </c>
      <c r="R38" s="159">
        <v>672.16687118509628</v>
      </c>
    </row>
    <row r="39" spans="3:18" ht="18.75" customHeight="1" x14ac:dyDescent="0.25">
      <c r="C39" s="167" t="s">
        <v>195</v>
      </c>
      <c r="D39" s="168">
        <v>6.8240920942938468</v>
      </c>
      <c r="E39" s="169">
        <v>1.2202628053362292</v>
      </c>
      <c r="F39" s="169">
        <v>-0.29025590951791602</v>
      </c>
      <c r="G39" s="170">
        <v>646.47936139200294</v>
      </c>
      <c r="H39" s="171">
        <v>6.9926076190559696</v>
      </c>
      <c r="I39" s="169">
        <v>2.074009230647567</v>
      </c>
      <c r="J39" s="169">
        <v>-0.26879016162454566</v>
      </c>
      <c r="K39" s="170">
        <v>653.36475055955157</v>
      </c>
      <c r="L39" s="172">
        <v>5.1292371502139646</v>
      </c>
      <c r="M39" s="173">
        <v>1.1799727945480021</v>
      </c>
      <c r="N39" s="174"/>
      <c r="O39" s="172">
        <v>3.9792216259301649</v>
      </c>
      <c r="P39" s="173">
        <v>1.3056281424128759</v>
      </c>
      <c r="Q39" s="173">
        <v>-0.24238317140103255</v>
      </c>
      <c r="R39" s="175">
        <v>644.4963931059749</v>
      </c>
    </row>
    <row r="40" spans="3:18" x14ac:dyDescent="0.25">
      <c r="C40" s="164" t="s">
        <v>196</v>
      </c>
      <c r="D40" s="164"/>
      <c r="E40" s="164"/>
      <c r="F40" s="164"/>
      <c r="G40" s="164"/>
      <c r="H40" s="164"/>
      <c r="I40" s="164"/>
      <c r="J40" s="164"/>
      <c r="K40" s="164"/>
      <c r="L40" s="164"/>
      <c r="M40" s="164"/>
      <c r="N40" s="164"/>
      <c r="O40" s="164"/>
      <c r="P40" s="164"/>
      <c r="Q40" s="164"/>
      <c r="R40" s="164"/>
    </row>
  </sheetData>
  <mergeCells count="23">
    <mergeCell ref="L7:Q7"/>
    <mergeCell ref="R7:R10"/>
    <mergeCell ref="D8:E8"/>
    <mergeCell ref="D9:E9"/>
    <mergeCell ref="H9:I9"/>
    <mergeCell ref="L9:M9"/>
    <mergeCell ref="O9:P9"/>
    <mergeCell ref="C2:T2"/>
    <mergeCell ref="C3:T3"/>
    <mergeCell ref="T6:Y6"/>
    <mergeCell ref="F8:F10"/>
    <mergeCell ref="H8:I8"/>
    <mergeCell ref="J8:J10"/>
    <mergeCell ref="L8:M8"/>
    <mergeCell ref="O8:P8"/>
    <mergeCell ref="Q8:Q10"/>
    <mergeCell ref="C5:R5"/>
    <mergeCell ref="C6:R6"/>
    <mergeCell ref="C7:C10"/>
    <mergeCell ref="D7:F7"/>
    <mergeCell ref="G7:G10"/>
    <mergeCell ref="H7:J7"/>
    <mergeCell ref="K7:K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E2:N62"/>
  <sheetViews>
    <sheetView zoomScale="90" zoomScaleNormal="90" workbookViewId="0">
      <selection activeCell="E5" sqref="E5"/>
    </sheetView>
  </sheetViews>
  <sheetFormatPr defaultRowHeight="15" x14ac:dyDescent="0.25"/>
  <cols>
    <col min="5" max="5" width="21.140625" customWidth="1"/>
  </cols>
  <sheetData>
    <row r="2" spans="5:14" ht="24.75" customHeight="1" x14ac:dyDescent="0.25">
      <c r="E2" s="369" t="s">
        <v>204</v>
      </c>
      <c r="F2" s="370"/>
      <c r="G2" s="370"/>
      <c r="H2" s="370"/>
      <c r="I2" s="370"/>
      <c r="J2" s="371"/>
    </row>
    <row r="3" spans="5:14" ht="54.75" customHeight="1" x14ac:dyDescent="0.25">
      <c r="E3" s="366" t="s">
        <v>56</v>
      </c>
      <c r="F3" s="367"/>
      <c r="G3" s="367"/>
      <c r="H3" s="367"/>
      <c r="I3" s="367"/>
      <c r="J3" s="368"/>
    </row>
    <row r="6" spans="5:14" x14ac:dyDescent="0.25">
      <c r="E6" s="60" t="s">
        <v>205</v>
      </c>
      <c r="F6" s="60"/>
      <c r="G6" s="60"/>
      <c r="H6" s="60"/>
      <c r="I6" s="60"/>
      <c r="J6" s="60"/>
      <c r="K6" s="60"/>
      <c r="L6" s="60"/>
      <c r="M6" s="60"/>
      <c r="N6" s="60"/>
    </row>
    <row r="9" spans="5:14" x14ac:dyDescent="0.25">
      <c r="E9" s="328" t="s">
        <v>206</v>
      </c>
      <c r="F9" s="329"/>
      <c r="G9" s="329"/>
      <c r="H9" s="329"/>
      <c r="I9" s="329"/>
      <c r="J9" s="330"/>
    </row>
    <row r="10" spans="5:14" ht="44.45" customHeight="1" x14ac:dyDescent="0.25">
      <c r="E10" s="379" t="s">
        <v>207</v>
      </c>
      <c r="F10" s="332"/>
      <c r="G10" s="332"/>
      <c r="H10" s="332"/>
      <c r="I10" s="332"/>
      <c r="J10" s="333"/>
    </row>
    <row r="11" spans="5:14" ht="36" customHeight="1" x14ac:dyDescent="0.25">
      <c r="E11" s="380"/>
      <c r="F11" s="382" t="s">
        <v>208</v>
      </c>
      <c r="G11" s="382"/>
      <c r="H11" s="382"/>
      <c r="I11" s="382"/>
      <c r="J11" s="383" t="s">
        <v>209</v>
      </c>
    </row>
    <row r="12" spans="5:14" ht="88.15" customHeight="1" x14ac:dyDescent="0.25">
      <c r="E12" s="381"/>
      <c r="F12" s="69" t="s">
        <v>210</v>
      </c>
      <c r="G12" s="69" t="s">
        <v>211</v>
      </c>
      <c r="H12" s="69" t="s">
        <v>212</v>
      </c>
      <c r="I12" s="32" t="s">
        <v>213</v>
      </c>
      <c r="J12" s="352"/>
    </row>
    <row r="13" spans="5:14" x14ac:dyDescent="0.25">
      <c r="E13" s="33"/>
      <c r="F13" s="4"/>
      <c r="G13" s="4"/>
      <c r="H13" s="4"/>
      <c r="I13" s="4"/>
      <c r="J13" s="5"/>
    </row>
    <row r="14" spans="5:14" x14ac:dyDescent="0.25">
      <c r="E14" s="6" t="s">
        <v>117</v>
      </c>
      <c r="F14" s="24">
        <v>86.205053384332331</v>
      </c>
      <c r="G14" s="25">
        <v>84.479770859296949</v>
      </c>
      <c r="H14" s="25">
        <v>85.456290788516327</v>
      </c>
      <c r="I14" s="26">
        <v>84.008528801884069</v>
      </c>
      <c r="J14" s="34">
        <v>1026.4591202884344</v>
      </c>
    </row>
    <row r="15" spans="5:14" x14ac:dyDescent="0.25">
      <c r="E15" s="35"/>
      <c r="F15" s="8"/>
      <c r="G15" s="8"/>
      <c r="H15" s="8"/>
      <c r="I15" s="8"/>
      <c r="J15" s="36"/>
    </row>
    <row r="16" spans="5:14" x14ac:dyDescent="0.25">
      <c r="E16" s="6" t="s">
        <v>173</v>
      </c>
      <c r="F16" s="8"/>
      <c r="G16" s="8"/>
      <c r="H16" s="8"/>
      <c r="I16" s="8"/>
      <c r="J16" s="36"/>
    </row>
    <row r="17" spans="5:10" x14ac:dyDescent="0.25">
      <c r="E17" s="7" t="s">
        <v>214</v>
      </c>
      <c r="F17" s="27">
        <v>83.007147847113174</v>
      </c>
      <c r="G17" s="28">
        <v>81.155840370452225</v>
      </c>
      <c r="H17" s="28">
        <v>82.245366456366853</v>
      </c>
      <c r="I17" s="29">
        <v>80.699349193822471</v>
      </c>
      <c r="J17" s="37">
        <v>685.49909098021783</v>
      </c>
    </row>
    <row r="18" spans="5:10" x14ac:dyDescent="0.25">
      <c r="E18" s="7" t="s">
        <v>215</v>
      </c>
      <c r="F18" s="27">
        <v>90.417068135064653</v>
      </c>
      <c r="G18" s="28">
        <v>88.613702152273675</v>
      </c>
      <c r="H18" s="28">
        <v>89.130347248200579</v>
      </c>
      <c r="I18" s="29">
        <v>87.721746495171431</v>
      </c>
      <c r="J18" s="37">
        <v>191.4741161343884</v>
      </c>
    </row>
    <row r="19" spans="5:10" x14ac:dyDescent="0.25">
      <c r="E19" s="7" t="s">
        <v>216</v>
      </c>
      <c r="F19" s="27">
        <v>95.474619377828944</v>
      </c>
      <c r="G19" s="28">
        <v>94.427266623478104</v>
      </c>
      <c r="H19" s="28">
        <v>95.474619377828944</v>
      </c>
      <c r="I19" s="29">
        <v>94.427266623478104</v>
      </c>
      <c r="J19" s="37">
        <v>149.48591317382659</v>
      </c>
    </row>
    <row r="20" spans="5:10" x14ac:dyDescent="0.25">
      <c r="E20" s="6" t="s">
        <v>177</v>
      </c>
      <c r="F20" s="30"/>
      <c r="G20" s="30"/>
      <c r="H20" s="30"/>
      <c r="I20" s="30"/>
      <c r="J20" s="38"/>
    </row>
    <row r="21" spans="5:10" x14ac:dyDescent="0.25">
      <c r="E21" s="10" t="s">
        <v>178</v>
      </c>
      <c r="F21" s="27">
        <v>81.77972191281961</v>
      </c>
      <c r="G21" s="28">
        <v>80.072543652598483</v>
      </c>
      <c r="H21" s="28">
        <v>80.536979822501578</v>
      </c>
      <c r="I21" s="29">
        <v>79.227386656814147</v>
      </c>
      <c r="J21" s="37">
        <v>370.2558083066599</v>
      </c>
    </row>
    <row r="22" spans="5:10" x14ac:dyDescent="0.25">
      <c r="E22" s="10" t="s">
        <v>179</v>
      </c>
      <c r="F22" s="27">
        <v>84.602699763967621</v>
      </c>
      <c r="G22" s="28">
        <v>82.356589978076087</v>
      </c>
      <c r="H22" s="28">
        <v>84.368779942621259</v>
      </c>
      <c r="I22" s="29">
        <v>82.356589978076087</v>
      </c>
      <c r="J22" s="37">
        <v>265.33866757182921</v>
      </c>
    </row>
    <row r="23" spans="5:10" x14ac:dyDescent="0.25">
      <c r="E23" s="10" t="s">
        <v>180</v>
      </c>
      <c r="F23" s="27">
        <v>84.658092202482635</v>
      </c>
      <c r="G23" s="28">
        <v>83.291608833733079</v>
      </c>
      <c r="H23" s="28">
        <v>83.291608833733079</v>
      </c>
      <c r="I23" s="29">
        <v>83.291608833733079</v>
      </c>
      <c r="J23" s="37">
        <v>44.258176218665305</v>
      </c>
    </row>
    <row r="24" spans="5:10" x14ac:dyDescent="0.25">
      <c r="E24" s="10" t="s">
        <v>181</v>
      </c>
      <c r="F24" s="27">
        <v>96.85216387302043</v>
      </c>
      <c r="G24" s="28">
        <v>96.85216387302043</v>
      </c>
      <c r="H24" s="28">
        <v>93.550635927906214</v>
      </c>
      <c r="I24" s="29">
        <v>93.550635927906214</v>
      </c>
      <c r="J24" s="37">
        <v>4.254538482010493</v>
      </c>
    </row>
    <row r="25" spans="5:10" x14ac:dyDescent="0.25">
      <c r="E25" s="10" t="s">
        <v>182</v>
      </c>
      <c r="F25" s="27">
        <v>94.947322458538835</v>
      </c>
      <c r="G25" s="28">
        <v>94.108293161921821</v>
      </c>
      <c r="H25" s="28">
        <v>94.70400051114477</v>
      </c>
      <c r="I25" s="29">
        <v>93.864971214527728</v>
      </c>
      <c r="J25" s="37">
        <v>31.891665772523311</v>
      </c>
    </row>
    <row r="26" spans="5:10" x14ac:dyDescent="0.25">
      <c r="E26" s="10" t="s">
        <v>183</v>
      </c>
      <c r="F26" s="27">
        <v>82.792013184934348</v>
      </c>
      <c r="G26" s="28">
        <v>82.940522899263968</v>
      </c>
      <c r="H26" s="28">
        <v>81.621755808247357</v>
      </c>
      <c r="I26" s="29">
        <v>79.67721621282476</v>
      </c>
      <c r="J26" s="37">
        <v>45.653079981867258</v>
      </c>
    </row>
    <row r="27" spans="5:10" x14ac:dyDescent="0.25">
      <c r="E27" s="10" t="s">
        <v>184</v>
      </c>
      <c r="F27" s="27">
        <v>90.596123370301214</v>
      </c>
      <c r="G27" s="28">
        <v>88.074685009760586</v>
      </c>
      <c r="H27" s="28">
        <v>88.929712045873572</v>
      </c>
      <c r="I27" s="29">
        <v>88.074685009760586</v>
      </c>
      <c r="J27" s="37">
        <v>45.993611884719222</v>
      </c>
    </row>
    <row r="28" spans="5:10" x14ac:dyDescent="0.25">
      <c r="E28" s="10" t="s">
        <v>185</v>
      </c>
      <c r="F28" s="27">
        <v>91.631715249728671</v>
      </c>
      <c r="G28" s="28">
        <v>88.892998503260884</v>
      </c>
      <c r="H28" s="28">
        <v>91.14101450914508</v>
      </c>
      <c r="I28" s="29">
        <v>88.892998503260884</v>
      </c>
      <c r="J28" s="37">
        <v>69.327658896331684</v>
      </c>
    </row>
    <row r="29" spans="5:10" x14ac:dyDescent="0.25">
      <c r="E29" s="10" t="s">
        <v>186</v>
      </c>
      <c r="F29" s="27">
        <v>99.256187304423776</v>
      </c>
      <c r="G29" s="28">
        <v>99.256187304423776</v>
      </c>
      <c r="H29" s="28">
        <v>99.256187304423776</v>
      </c>
      <c r="I29" s="29">
        <v>99.256187304423776</v>
      </c>
      <c r="J29" s="37">
        <v>80.251991807065593</v>
      </c>
    </row>
    <row r="30" spans="5:10" x14ac:dyDescent="0.25">
      <c r="E30" s="10" t="s">
        <v>187</v>
      </c>
      <c r="F30" s="27">
        <v>91.091242670690065</v>
      </c>
      <c r="G30" s="28">
        <v>88.829858658222065</v>
      </c>
      <c r="H30" s="28">
        <v>91.091242670690065</v>
      </c>
      <c r="I30" s="29">
        <v>88.829858658222065</v>
      </c>
      <c r="J30" s="37">
        <v>69.233921366760811</v>
      </c>
    </row>
    <row r="31" spans="5:10" x14ac:dyDescent="0.25">
      <c r="E31" s="6" t="s">
        <v>217</v>
      </c>
      <c r="F31" s="31"/>
      <c r="G31" s="31"/>
      <c r="H31" s="31"/>
      <c r="I31" s="31"/>
      <c r="J31" s="39"/>
    </row>
    <row r="32" spans="5:10" x14ac:dyDescent="0.25">
      <c r="E32" s="40" t="s">
        <v>218</v>
      </c>
      <c r="F32" s="27">
        <v>88.388451357484939</v>
      </c>
      <c r="G32" s="28">
        <v>88.388451357484939</v>
      </c>
      <c r="H32" s="28">
        <v>86.844275192021001</v>
      </c>
      <c r="I32" s="29">
        <v>86.844275192021001</v>
      </c>
      <c r="J32" s="37">
        <v>48.387815712570742</v>
      </c>
    </row>
    <row r="33" spans="5:10" x14ac:dyDescent="0.25">
      <c r="E33" s="40" t="s">
        <v>219</v>
      </c>
      <c r="F33" s="27">
        <v>89.046934054229922</v>
      </c>
      <c r="G33" s="28">
        <v>88.676051577434521</v>
      </c>
      <c r="H33" s="28">
        <v>88.949635207917964</v>
      </c>
      <c r="I33" s="29">
        <v>88.40280995718534</v>
      </c>
      <c r="J33" s="37">
        <v>160.54191402035798</v>
      </c>
    </row>
    <row r="34" spans="5:10" x14ac:dyDescent="0.25">
      <c r="E34" s="40" t="s">
        <v>220</v>
      </c>
      <c r="F34" s="27">
        <v>85.847666605997091</v>
      </c>
      <c r="G34" s="28">
        <v>82.787141646341055</v>
      </c>
      <c r="H34" s="28">
        <v>84.900133032848061</v>
      </c>
      <c r="I34" s="29">
        <v>81.968453600318369</v>
      </c>
      <c r="J34" s="37">
        <v>445.98753461908683</v>
      </c>
    </row>
    <row r="35" spans="5:10" x14ac:dyDescent="0.25">
      <c r="E35" s="40" t="s">
        <v>221</v>
      </c>
      <c r="F35" s="27">
        <v>84.309737694589259</v>
      </c>
      <c r="G35" s="28">
        <v>83.327912993678368</v>
      </c>
      <c r="H35" s="28">
        <v>83.681375052037282</v>
      </c>
      <c r="I35" s="29">
        <v>83.327912993678368</v>
      </c>
      <c r="J35" s="37">
        <v>256.85257651843949</v>
      </c>
    </row>
    <row r="36" spans="5:10" x14ac:dyDescent="0.25">
      <c r="E36" s="40" t="s">
        <v>222</v>
      </c>
      <c r="F36" s="27">
        <v>86.800742878914932</v>
      </c>
      <c r="G36" s="28">
        <v>85.970183953119815</v>
      </c>
      <c r="H36" s="28">
        <v>85.970183953119815</v>
      </c>
      <c r="I36" s="29">
        <v>85.970183953119815</v>
      </c>
      <c r="J36" s="37">
        <v>113.47733646926834</v>
      </c>
    </row>
    <row r="37" spans="5:10" x14ac:dyDescent="0.25">
      <c r="E37" s="40" t="s">
        <v>223</v>
      </c>
      <c r="F37" s="27">
        <v>100</v>
      </c>
      <c r="G37" s="28">
        <v>100</v>
      </c>
      <c r="H37" s="28">
        <v>100</v>
      </c>
      <c r="I37" s="29">
        <v>100</v>
      </c>
      <c r="J37" s="37">
        <v>1.2119429487085225</v>
      </c>
    </row>
    <row r="38" spans="5:10" x14ac:dyDescent="0.25">
      <c r="E38" s="41" t="s">
        <v>224</v>
      </c>
      <c r="F38" s="8"/>
      <c r="G38" s="8"/>
      <c r="H38" s="8"/>
      <c r="I38" s="8"/>
      <c r="J38" s="36"/>
    </row>
    <row r="39" spans="5:10" x14ac:dyDescent="0.25">
      <c r="E39" s="9" t="s">
        <v>225</v>
      </c>
      <c r="F39" s="27">
        <v>88.550336624032198</v>
      </c>
      <c r="G39" s="28">
        <v>86.633735046762794</v>
      </c>
      <c r="H39" s="28">
        <v>88.634930222602989</v>
      </c>
      <c r="I39" s="29">
        <v>86.549141448192088</v>
      </c>
      <c r="J39" s="37">
        <v>166.95228813515158</v>
      </c>
    </row>
    <row r="40" spans="5:10" x14ac:dyDescent="0.25">
      <c r="E40" s="9" t="s">
        <v>226</v>
      </c>
      <c r="F40" s="27">
        <v>84.963556286789995</v>
      </c>
      <c r="G40" s="28">
        <v>83.025198181215742</v>
      </c>
      <c r="H40" s="28">
        <v>83.901140514651743</v>
      </c>
      <c r="I40" s="29">
        <v>82.354975263799304</v>
      </c>
      <c r="J40" s="37">
        <v>700.6439210732683</v>
      </c>
    </row>
    <row r="41" spans="5:10" x14ac:dyDescent="0.25">
      <c r="E41" s="9" t="s">
        <v>227</v>
      </c>
      <c r="F41" s="27">
        <v>89.215806416481783</v>
      </c>
      <c r="G41" s="28">
        <v>88.631326754340805</v>
      </c>
      <c r="H41" s="28">
        <v>88.974578696383475</v>
      </c>
      <c r="I41" s="29">
        <v>88.631326754340805</v>
      </c>
      <c r="J41" s="37">
        <v>158.86291108001242</v>
      </c>
    </row>
    <row r="42" spans="5:10" x14ac:dyDescent="0.25">
      <c r="E42" s="41" t="s">
        <v>228</v>
      </c>
      <c r="F42" s="8"/>
      <c r="G42" s="8"/>
      <c r="H42" s="8"/>
      <c r="I42" s="8"/>
      <c r="J42" s="36"/>
    </row>
    <row r="43" spans="5:10" x14ac:dyDescent="0.25">
      <c r="E43" s="35" t="s">
        <v>229</v>
      </c>
      <c r="F43" s="27">
        <v>87.014475043188497</v>
      </c>
      <c r="G43" s="28">
        <v>80.545363305552684</v>
      </c>
      <c r="H43" s="28">
        <v>87.014475043188497</v>
      </c>
      <c r="I43" s="29">
        <v>80.545363305552684</v>
      </c>
      <c r="J43" s="37">
        <v>42.124223268099747</v>
      </c>
    </row>
    <row r="44" spans="5:10" x14ac:dyDescent="0.25">
      <c r="E44" s="35" t="s">
        <v>230</v>
      </c>
      <c r="F44" s="27">
        <v>86.376935599190034</v>
      </c>
      <c r="G44" s="28">
        <v>84.955668684102605</v>
      </c>
      <c r="H44" s="28">
        <v>85.56331381183486</v>
      </c>
      <c r="I44" s="29">
        <v>84.443606773996905</v>
      </c>
      <c r="J44" s="37">
        <v>944.63325263752074</v>
      </c>
    </row>
    <row r="45" spans="5:10" x14ac:dyDescent="0.25">
      <c r="E45" s="6" t="s">
        <v>231</v>
      </c>
      <c r="F45" s="31"/>
      <c r="G45" s="31"/>
      <c r="H45" s="31"/>
      <c r="I45" s="31"/>
      <c r="J45" s="39"/>
    </row>
    <row r="46" spans="5:10" x14ac:dyDescent="0.25">
      <c r="E46" s="42" t="s">
        <v>232</v>
      </c>
      <c r="F46" s="27">
        <v>90.491565611282667</v>
      </c>
      <c r="G46" s="28">
        <v>89.889324377374919</v>
      </c>
      <c r="H46" s="28">
        <v>89.889324377374919</v>
      </c>
      <c r="I46" s="29">
        <v>89.889324377374919</v>
      </c>
      <c r="J46" s="37">
        <v>56.487552907355528</v>
      </c>
    </row>
    <row r="47" spans="5:10" x14ac:dyDescent="0.25">
      <c r="E47" s="40" t="s">
        <v>233</v>
      </c>
      <c r="F47" s="27">
        <v>90.805475269155963</v>
      </c>
      <c r="G47" s="28">
        <v>89.427337355823283</v>
      </c>
      <c r="H47" s="28">
        <v>89.991881922366403</v>
      </c>
      <c r="I47" s="29">
        <v>88.828173521403585</v>
      </c>
      <c r="J47" s="37">
        <v>357.43342811805911</v>
      </c>
    </row>
    <row r="48" spans="5:10" x14ac:dyDescent="0.25">
      <c r="E48" s="40" t="s">
        <v>234</v>
      </c>
      <c r="F48" s="27">
        <v>82.765428830194281</v>
      </c>
      <c r="G48" s="28">
        <v>79.313589996504192</v>
      </c>
      <c r="H48" s="28">
        <v>81.475934120795856</v>
      </c>
      <c r="I48" s="29">
        <v>79.15645915235558</v>
      </c>
      <c r="J48" s="37">
        <v>196.13861589516679</v>
      </c>
    </row>
    <row r="49" spans="5:10" x14ac:dyDescent="0.25">
      <c r="E49" s="40" t="s">
        <v>235</v>
      </c>
      <c r="F49" s="27">
        <v>83.631617333410446</v>
      </c>
      <c r="G49" s="28">
        <v>82.571906325781313</v>
      </c>
      <c r="H49" s="28">
        <v>83.331906082005773</v>
      </c>
      <c r="I49" s="29">
        <v>82.480592477169552</v>
      </c>
      <c r="J49" s="37">
        <v>154.66542104700804</v>
      </c>
    </row>
    <row r="50" spans="5:10" x14ac:dyDescent="0.25">
      <c r="E50" s="40" t="s">
        <v>236</v>
      </c>
      <c r="F50" s="27">
        <v>79.682804137004695</v>
      </c>
      <c r="G50" s="28">
        <v>79.609790217427587</v>
      </c>
      <c r="H50" s="28">
        <v>78.638255537496264</v>
      </c>
      <c r="I50" s="29">
        <v>77.895991347684927</v>
      </c>
      <c r="J50" s="37">
        <v>100.5721788272451</v>
      </c>
    </row>
    <row r="51" spans="5:10" x14ac:dyDescent="0.25">
      <c r="E51" s="40" t="s">
        <v>237</v>
      </c>
      <c r="F51" s="27">
        <v>86.820806584457401</v>
      </c>
      <c r="G51" s="28">
        <v>84.215959551390526</v>
      </c>
      <c r="H51" s="28">
        <v>86.768969944595455</v>
      </c>
      <c r="I51" s="29">
        <v>83.841926399078034</v>
      </c>
      <c r="J51" s="37">
        <v>139.68418708451512</v>
      </c>
    </row>
    <row r="52" spans="5:10" x14ac:dyDescent="0.25">
      <c r="E52" s="40" t="s">
        <v>238</v>
      </c>
      <c r="F52" s="27">
        <v>74.850572419029163</v>
      </c>
      <c r="G52" s="28">
        <v>73.352200320948299</v>
      </c>
      <c r="H52" s="28">
        <v>73.352200320948299</v>
      </c>
      <c r="I52" s="29">
        <v>73.352200320948299</v>
      </c>
      <c r="J52" s="37">
        <v>21.477736409082716</v>
      </c>
    </row>
    <row r="53" spans="5:10" x14ac:dyDescent="0.25">
      <c r="E53" s="6" t="s">
        <v>239</v>
      </c>
      <c r="F53" s="8"/>
      <c r="G53" s="8"/>
      <c r="H53" s="8"/>
      <c r="I53" s="8"/>
      <c r="J53" s="36"/>
    </row>
    <row r="54" spans="5:10" x14ac:dyDescent="0.25">
      <c r="E54" s="35" t="s">
        <v>240</v>
      </c>
      <c r="F54" s="27">
        <v>89.569073465651826</v>
      </c>
      <c r="G54" s="28">
        <v>88.090792647095626</v>
      </c>
      <c r="H54" s="28">
        <v>88.391779427662897</v>
      </c>
      <c r="I54" s="29">
        <v>86.910444788140239</v>
      </c>
      <c r="J54" s="37">
        <v>298.20877113834194</v>
      </c>
    </row>
    <row r="55" spans="5:10" x14ac:dyDescent="0.25">
      <c r="E55" s="35" t="s">
        <v>241</v>
      </c>
      <c r="F55" s="27">
        <v>85.816723478403887</v>
      </c>
      <c r="G55" s="28">
        <v>83.805452205274563</v>
      </c>
      <c r="H55" s="28">
        <v>85.417261200811808</v>
      </c>
      <c r="I55" s="29">
        <v>83.774583701445493</v>
      </c>
      <c r="J55" s="37">
        <v>251.38705343097189</v>
      </c>
    </row>
    <row r="56" spans="5:10" x14ac:dyDescent="0.25">
      <c r="E56" s="35" t="s">
        <v>242</v>
      </c>
      <c r="F56" s="27">
        <v>88.851233268643597</v>
      </c>
      <c r="G56" s="28">
        <v>85.730959459960886</v>
      </c>
      <c r="H56" s="28">
        <v>87.851791164722684</v>
      </c>
      <c r="I56" s="29">
        <v>85.407366292924124</v>
      </c>
      <c r="J56" s="37">
        <v>195.91766220378332</v>
      </c>
    </row>
    <row r="57" spans="5:10" x14ac:dyDescent="0.25">
      <c r="E57" s="35" t="s">
        <v>243</v>
      </c>
      <c r="F57" s="27">
        <v>81.237519123625802</v>
      </c>
      <c r="G57" s="28">
        <v>80.536012408652994</v>
      </c>
      <c r="H57" s="28">
        <v>80.54265922736154</v>
      </c>
      <c r="I57" s="29">
        <v>80.188985433071338</v>
      </c>
      <c r="J57" s="37">
        <v>174.51975900743435</v>
      </c>
    </row>
    <row r="58" spans="5:10" x14ac:dyDescent="0.25">
      <c r="E58" s="70" t="s">
        <v>244</v>
      </c>
      <c r="F58" s="43">
        <v>80.970802963882136</v>
      </c>
      <c r="G58" s="44">
        <v>80.118147675464542</v>
      </c>
      <c r="H58" s="44">
        <v>80.970802963882136</v>
      </c>
      <c r="I58" s="45">
        <v>80.118147675464542</v>
      </c>
      <c r="J58" s="46">
        <v>106.42587450790121</v>
      </c>
    </row>
    <row r="59" spans="5:10" x14ac:dyDescent="0.25">
      <c r="E59" s="384" t="s">
        <v>245</v>
      </c>
      <c r="F59" s="385"/>
      <c r="G59" s="385"/>
      <c r="H59" s="385"/>
      <c r="I59" s="385"/>
      <c r="J59" s="386"/>
    </row>
    <row r="60" spans="5:10" x14ac:dyDescent="0.25">
      <c r="E60" s="372" t="s">
        <v>246</v>
      </c>
      <c r="F60" s="373"/>
      <c r="G60" s="373"/>
      <c r="H60" s="373"/>
      <c r="I60" s="373"/>
      <c r="J60" s="374"/>
    </row>
    <row r="61" spans="5:10" x14ac:dyDescent="0.25">
      <c r="E61" s="375"/>
      <c r="F61" s="375"/>
      <c r="G61" s="375"/>
      <c r="H61" s="375"/>
      <c r="I61" s="375"/>
      <c r="J61" s="375"/>
    </row>
    <row r="62" spans="5:10" ht="96" customHeight="1" x14ac:dyDescent="0.25">
      <c r="E62" s="376" t="s">
        <v>247</v>
      </c>
      <c r="F62" s="377"/>
      <c r="G62" s="377"/>
      <c r="H62" s="377"/>
      <c r="I62" s="377"/>
      <c r="J62" s="378"/>
    </row>
  </sheetData>
  <mergeCells count="11">
    <mergeCell ref="E3:J3"/>
    <mergeCell ref="E2:J2"/>
    <mergeCell ref="E60:J60"/>
    <mergeCell ref="E61:J61"/>
    <mergeCell ref="E62:J62"/>
    <mergeCell ref="E9:J9"/>
    <mergeCell ref="E10:J10"/>
    <mergeCell ref="E11:E12"/>
    <mergeCell ref="F11:I11"/>
    <mergeCell ref="J11:J12"/>
    <mergeCell ref="E59:J5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D3:U126"/>
  <sheetViews>
    <sheetView topLeftCell="B1" zoomScale="90" zoomScaleNormal="90" workbookViewId="0">
      <selection activeCell="O4" sqref="O4"/>
    </sheetView>
  </sheetViews>
  <sheetFormatPr defaultRowHeight="15" x14ac:dyDescent="0.25"/>
  <cols>
    <col min="1" max="3" width="9.140625" style="97"/>
    <col min="4" max="4" width="28.7109375" style="97" customWidth="1"/>
    <col min="5" max="5" width="31" style="97" customWidth="1"/>
    <col min="6" max="11" width="9.85546875" style="97" hidden="1" customWidth="1"/>
    <col min="12" max="12" width="15.140625" style="97" bestFit="1" customWidth="1"/>
    <col min="13" max="13" width="13.140625" style="97" bestFit="1" customWidth="1"/>
    <col min="14" max="14" width="9.85546875" style="97" customWidth="1"/>
    <col min="15" max="15" width="21.85546875" style="97" bestFit="1" customWidth="1"/>
    <col min="16" max="18" width="9.85546875" style="97" customWidth="1"/>
    <col min="19" max="20" width="9.85546875" style="97" bestFit="1" customWidth="1"/>
    <col min="21" max="16384" width="9.140625" style="97"/>
  </cols>
  <sheetData>
    <row r="3" spans="4:20" x14ac:dyDescent="0.25">
      <c r="D3" s="391" t="s">
        <v>248</v>
      </c>
      <c r="E3" s="392"/>
      <c r="F3" s="392"/>
      <c r="G3" s="392"/>
      <c r="H3" s="392"/>
      <c r="I3" s="392"/>
      <c r="J3" s="392"/>
      <c r="K3" s="392"/>
      <c r="L3" s="392"/>
      <c r="M3" s="392"/>
      <c r="N3" s="393"/>
    </row>
    <row r="4" spans="4:20" ht="9.75" customHeight="1" x14ac:dyDescent="0.25">
      <c r="D4" s="394" t="s">
        <v>548</v>
      </c>
      <c r="E4" s="395"/>
      <c r="F4" s="395"/>
      <c r="G4" s="395"/>
      <c r="H4" s="395"/>
      <c r="I4" s="395"/>
      <c r="J4" s="395"/>
      <c r="K4" s="395"/>
      <c r="L4" s="395"/>
      <c r="M4" s="395"/>
      <c r="N4" s="396"/>
    </row>
    <row r="5" spans="4:20" ht="9.75" customHeight="1" x14ac:dyDescent="0.25">
      <c r="D5" s="397"/>
      <c r="E5" s="398"/>
      <c r="F5" s="398"/>
      <c r="G5" s="398"/>
      <c r="H5" s="398"/>
      <c r="I5" s="398"/>
      <c r="J5" s="398"/>
      <c r="K5" s="398"/>
      <c r="L5" s="398"/>
      <c r="M5" s="398"/>
      <c r="N5" s="399"/>
    </row>
    <row r="6" spans="4:20" ht="9.75" customHeight="1" x14ac:dyDescent="0.25">
      <c r="D6" s="397"/>
      <c r="E6" s="398"/>
      <c r="F6" s="398"/>
      <c r="G6" s="398"/>
      <c r="H6" s="398"/>
      <c r="I6" s="398"/>
      <c r="J6" s="398"/>
      <c r="K6" s="398"/>
      <c r="L6" s="398"/>
      <c r="M6" s="398"/>
      <c r="N6" s="399"/>
    </row>
    <row r="7" spans="4:20" ht="9.75" customHeight="1" x14ac:dyDescent="0.25">
      <c r="D7" s="400"/>
      <c r="E7" s="401"/>
      <c r="F7" s="401"/>
      <c r="G7" s="401"/>
      <c r="H7" s="401"/>
      <c r="I7" s="401"/>
      <c r="J7" s="401"/>
      <c r="K7" s="401"/>
      <c r="L7" s="401"/>
      <c r="M7" s="401"/>
      <c r="N7" s="402"/>
    </row>
    <row r="10" spans="4:20" ht="14.25" customHeight="1" x14ac:dyDescent="0.25">
      <c r="D10" s="388" t="s">
        <v>549</v>
      </c>
      <c r="E10" s="388"/>
      <c r="F10" s="388"/>
      <c r="G10" s="388"/>
      <c r="H10" s="388"/>
      <c r="I10" s="388"/>
      <c r="J10" s="388"/>
      <c r="K10" s="388"/>
      <c r="L10" s="388"/>
      <c r="M10" s="388"/>
      <c r="N10" s="388"/>
      <c r="O10" s="388"/>
      <c r="P10" s="388"/>
      <c r="Q10" s="388"/>
      <c r="R10" s="388"/>
      <c r="S10" s="388"/>
      <c r="T10" s="388"/>
    </row>
    <row r="11" spans="4:20" ht="15" customHeight="1" x14ac:dyDescent="0.25">
      <c r="D11" s="389" t="s">
        <v>550</v>
      </c>
      <c r="E11" s="390"/>
      <c r="F11" s="390"/>
      <c r="G11" s="390"/>
      <c r="H11" s="390"/>
      <c r="I11" s="390"/>
      <c r="J11" s="390"/>
      <c r="K11" s="390"/>
      <c r="L11" s="390"/>
      <c r="M11" s="390"/>
      <c r="N11" s="390"/>
      <c r="O11" s="390"/>
      <c r="P11" s="390"/>
      <c r="Q11" s="390"/>
      <c r="R11" s="390"/>
      <c r="S11" s="390"/>
      <c r="T11" s="390"/>
    </row>
    <row r="12" spans="4:20" ht="12" customHeight="1" x14ac:dyDescent="0.25">
      <c r="D12" s="211" t="s">
        <v>551</v>
      </c>
      <c r="E12" s="211">
        <v>2008</v>
      </c>
      <c r="F12" s="211">
        <v>2009</v>
      </c>
      <c r="G12" s="211">
        <v>2010</v>
      </c>
      <c r="H12" s="211">
        <v>2011</v>
      </c>
      <c r="I12" s="211">
        <v>2012</v>
      </c>
      <c r="J12" s="211">
        <v>2013</v>
      </c>
      <c r="K12" s="211">
        <v>2014</v>
      </c>
      <c r="L12" s="211">
        <v>2015</v>
      </c>
      <c r="M12" s="211">
        <v>2016</v>
      </c>
      <c r="N12" s="211">
        <v>2017</v>
      </c>
      <c r="O12" s="211">
        <v>2018</v>
      </c>
      <c r="P12" s="211">
        <v>2019</v>
      </c>
      <c r="Q12" s="212">
        <v>2020</v>
      </c>
      <c r="R12" s="213">
        <v>2021</v>
      </c>
      <c r="S12" s="213">
        <v>2022</v>
      </c>
      <c r="T12" s="213">
        <v>2023</v>
      </c>
    </row>
    <row r="13" spans="4:20" ht="12" customHeight="1" x14ac:dyDescent="0.25">
      <c r="D13" s="180" t="s">
        <v>552</v>
      </c>
      <c r="E13" s="214">
        <v>182877</v>
      </c>
      <c r="F13" s="214">
        <v>229370</v>
      </c>
      <c r="G13" s="214">
        <v>226686</v>
      </c>
      <c r="H13" s="214">
        <v>235298</v>
      </c>
      <c r="I13" s="214">
        <v>224127</v>
      </c>
      <c r="J13" s="214">
        <v>262029</v>
      </c>
      <c r="K13" s="214">
        <v>275851</v>
      </c>
      <c r="L13" s="214">
        <v>276458</v>
      </c>
      <c r="M13" s="214">
        <v>278077</v>
      </c>
      <c r="N13" s="214">
        <v>289431</v>
      </c>
      <c r="O13" s="214">
        <v>273916</v>
      </c>
      <c r="P13" s="214">
        <v>274266</v>
      </c>
      <c r="Q13" s="216">
        <v>249836</v>
      </c>
      <c r="R13" s="214">
        <v>263749</v>
      </c>
      <c r="S13" s="214">
        <v>184253</v>
      </c>
      <c r="T13" s="214">
        <v>228888</v>
      </c>
    </row>
    <row r="14" spans="4:20" ht="12" customHeight="1" x14ac:dyDescent="0.25">
      <c r="D14" s="180" t="s">
        <v>553</v>
      </c>
      <c r="E14" s="48">
        <v>27</v>
      </c>
      <c r="F14" s="48">
        <v>24</v>
      </c>
      <c r="G14" s="48">
        <v>35</v>
      </c>
      <c r="H14" s="48">
        <v>32</v>
      </c>
      <c r="I14" s="48">
        <v>29</v>
      </c>
      <c r="J14" s="48">
        <v>47</v>
      </c>
      <c r="K14" s="48">
        <v>87</v>
      </c>
      <c r="L14" s="48">
        <v>82</v>
      </c>
      <c r="M14" s="48">
        <v>89</v>
      </c>
      <c r="N14" s="48">
        <v>86</v>
      </c>
      <c r="O14" s="48">
        <v>85</v>
      </c>
      <c r="P14" s="48">
        <v>142</v>
      </c>
      <c r="Q14" s="180">
        <v>38</v>
      </c>
      <c r="R14" s="48">
        <v>27</v>
      </c>
      <c r="S14" s="48">
        <v>29</v>
      </c>
      <c r="T14" s="48">
        <v>105</v>
      </c>
    </row>
    <row r="15" spans="4:20" ht="12" customHeight="1" x14ac:dyDescent="0.25">
      <c r="D15" s="180" t="s">
        <v>554</v>
      </c>
      <c r="E15" s="387">
        <v>4119</v>
      </c>
      <c r="F15" s="387">
        <v>4650</v>
      </c>
      <c r="G15" s="387">
        <v>5121</v>
      </c>
      <c r="H15" s="214">
        <v>3334</v>
      </c>
      <c r="I15" s="214">
        <v>4186</v>
      </c>
      <c r="J15" s="214">
        <v>7077</v>
      </c>
      <c r="K15" s="214">
        <v>7129</v>
      </c>
      <c r="L15" s="214">
        <v>5879</v>
      </c>
      <c r="M15" s="214">
        <v>7314</v>
      </c>
      <c r="N15" s="214">
        <v>7659</v>
      </c>
      <c r="O15" s="214">
        <v>8170</v>
      </c>
      <c r="P15" s="214">
        <v>7783</v>
      </c>
      <c r="Q15" s="216">
        <v>5763</v>
      </c>
      <c r="R15" s="214">
        <v>5288</v>
      </c>
      <c r="S15" s="214">
        <v>4015</v>
      </c>
      <c r="T15" s="214">
        <v>3904</v>
      </c>
    </row>
    <row r="16" spans="4:20" ht="12" customHeight="1" x14ac:dyDescent="0.25">
      <c r="D16" s="180" t="s">
        <v>555</v>
      </c>
      <c r="E16" s="387"/>
      <c r="F16" s="387"/>
      <c r="G16" s="387"/>
      <c r="H16" s="48">
        <v>945</v>
      </c>
      <c r="I16" s="214">
        <v>1597</v>
      </c>
      <c r="J16" s="214">
        <v>2324</v>
      </c>
      <c r="K16" s="214">
        <v>2369</v>
      </c>
      <c r="L16" s="214">
        <v>2310</v>
      </c>
      <c r="M16" s="214">
        <v>2615</v>
      </c>
      <c r="N16" s="214">
        <v>2921</v>
      </c>
      <c r="O16" s="214">
        <v>3193</v>
      </c>
      <c r="P16" s="214">
        <v>3006</v>
      </c>
      <c r="Q16" s="216">
        <v>2976</v>
      </c>
      <c r="R16" s="214">
        <v>2552</v>
      </c>
      <c r="S16" s="214">
        <v>2225</v>
      </c>
      <c r="T16" s="214">
        <v>1562</v>
      </c>
    </row>
    <row r="17" spans="4:20" ht="12" customHeight="1" x14ac:dyDescent="0.25">
      <c r="D17" s="180" t="s">
        <v>556</v>
      </c>
      <c r="E17" s="48">
        <v>17</v>
      </c>
      <c r="F17" s="48">
        <v>27</v>
      </c>
      <c r="G17" s="48">
        <v>31</v>
      </c>
      <c r="H17" s="48">
        <v>26</v>
      </c>
      <c r="I17" s="48">
        <v>38</v>
      </c>
      <c r="J17" s="48">
        <v>33</v>
      </c>
      <c r="K17" s="48">
        <v>31</v>
      </c>
      <c r="L17" s="48">
        <v>25</v>
      </c>
      <c r="M17" s="48">
        <v>22</v>
      </c>
      <c r="N17" s="48">
        <v>27</v>
      </c>
      <c r="O17" s="48">
        <v>19</v>
      </c>
      <c r="P17" s="48">
        <v>30</v>
      </c>
      <c r="Q17" s="180">
        <v>22</v>
      </c>
      <c r="R17" s="48">
        <v>15</v>
      </c>
      <c r="S17" s="48">
        <v>50</v>
      </c>
      <c r="T17" s="48">
        <v>14</v>
      </c>
    </row>
    <row r="18" spans="4:20" ht="12" customHeight="1" x14ac:dyDescent="0.25">
      <c r="D18" s="180" t="s">
        <v>557</v>
      </c>
      <c r="E18" s="403">
        <v>65</v>
      </c>
      <c r="F18" s="403">
        <v>140</v>
      </c>
      <c r="G18" s="403">
        <v>129</v>
      </c>
      <c r="H18" s="48">
        <v>66</v>
      </c>
      <c r="I18" s="48">
        <v>39</v>
      </c>
      <c r="J18" s="48">
        <v>98</v>
      </c>
      <c r="K18" s="48">
        <v>119</v>
      </c>
      <c r="L18" s="48">
        <v>116</v>
      </c>
      <c r="M18" s="48">
        <v>106</v>
      </c>
      <c r="N18" s="48">
        <v>141</v>
      </c>
      <c r="O18" s="48">
        <v>116</v>
      </c>
      <c r="P18" s="48">
        <v>90</v>
      </c>
      <c r="Q18" s="180">
        <v>72</v>
      </c>
      <c r="R18" s="48">
        <v>55</v>
      </c>
      <c r="S18" s="48">
        <v>83</v>
      </c>
      <c r="T18" s="48">
        <v>65</v>
      </c>
    </row>
    <row r="19" spans="4:20" ht="12" customHeight="1" x14ac:dyDescent="0.25">
      <c r="D19" s="180" t="s">
        <v>558</v>
      </c>
      <c r="E19" s="403"/>
      <c r="F19" s="403"/>
      <c r="G19" s="403"/>
      <c r="H19" s="48">
        <v>24</v>
      </c>
      <c r="I19" s="48">
        <v>25</v>
      </c>
      <c r="J19" s="48">
        <v>68</v>
      </c>
      <c r="K19" s="48">
        <v>141</v>
      </c>
      <c r="L19" s="48">
        <v>104</v>
      </c>
      <c r="M19" s="48">
        <v>57</v>
      </c>
      <c r="N19" s="48">
        <v>82</v>
      </c>
      <c r="O19" s="48">
        <v>97</v>
      </c>
      <c r="P19" s="48">
        <v>88</v>
      </c>
      <c r="Q19" s="180">
        <v>46</v>
      </c>
      <c r="R19" s="48">
        <v>39</v>
      </c>
      <c r="S19" s="48">
        <v>31</v>
      </c>
      <c r="T19" s="48">
        <v>25</v>
      </c>
    </row>
    <row r="20" spans="4:20" ht="12" customHeight="1" x14ac:dyDescent="0.25">
      <c r="D20" s="180" t="s">
        <v>559</v>
      </c>
      <c r="E20" s="214">
        <v>12518</v>
      </c>
      <c r="F20" s="214">
        <v>12344</v>
      </c>
      <c r="G20" s="214">
        <v>13179</v>
      </c>
      <c r="H20" s="214">
        <v>13791</v>
      </c>
      <c r="I20" s="214">
        <v>11435</v>
      </c>
      <c r="J20" s="214">
        <v>18695</v>
      </c>
      <c r="K20" s="214">
        <v>24569</v>
      </c>
      <c r="L20" s="214">
        <v>24142</v>
      </c>
      <c r="M20" s="214">
        <v>26839</v>
      </c>
      <c r="N20" s="214">
        <v>24723</v>
      </c>
      <c r="O20" s="214">
        <v>26124</v>
      </c>
      <c r="P20" s="214">
        <v>21877</v>
      </c>
      <c r="Q20" s="216">
        <v>16812</v>
      </c>
      <c r="R20" s="214">
        <v>10316</v>
      </c>
      <c r="S20" s="214">
        <v>10635</v>
      </c>
      <c r="T20" s="214">
        <v>11591</v>
      </c>
    </row>
    <row r="21" spans="4:20" ht="12" customHeight="1" x14ac:dyDescent="0.25">
      <c r="D21" s="180" t="s">
        <v>560</v>
      </c>
      <c r="E21" s="214">
        <v>1228</v>
      </c>
      <c r="F21" s="214">
        <v>1582</v>
      </c>
      <c r="G21" s="214">
        <v>2103</v>
      </c>
      <c r="H21" s="214">
        <v>1514</v>
      </c>
      <c r="I21" s="214">
        <v>1219</v>
      </c>
      <c r="J21" s="214">
        <v>1615</v>
      </c>
      <c r="K21" s="214">
        <v>2202</v>
      </c>
      <c r="L21" s="214">
        <v>2204</v>
      </c>
      <c r="M21" s="214">
        <v>1867</v>
      </c>
      <c r="N21" s="214">
        <v>2338</v>
      </c>
      <c r="O21" s="214">
        <v>2421</v>
      </c>
      <c r="P21" s="214">
        <v>2235</v>
      </c>
      <c r="Q21" s="216">
        <v>1852</v>
      </c>
      <c r="R21" s="214">
        <v>1321</v>
      </c>
      <c r="S21" s="214">
        <v>1250</v>
      </c>
      <c r="T21" s="214">
        <v>908</v>
      </c>
    </row>
    <row r="22" spans="4:20" ht="12" customHeight="1" x14ac:dyDescent="0.25">
      <c r="D22" s="217" t="s">
        <v>561</v>
      </c>
      <c r="E22" s="222">
        <v>200851</v>
      </c>
      <c r="F22" s="222">
        <v>248137</v>
      </c>
      <c r="G22" s="222">
        <v>247824</v>
      </c>
      <c r="H22" s="222">
        <v>255030</v>
      </c>
      <c r="I22" s="222">
        <v>242695</v>
      </c>
      <c r="J22" s="222">
        <v>291986</v>
      </c>
      <c r="K22" s="222">
        <v>312498</v>
      </c>
      <c r="L22" s="222">
        <v>311320</v>
      </c>
      <c r="M22" s="222">
        <v>316985</v>
      </c>
      <c r="N22" s="222">
        <v>327408</v>
      </c>
      <c r="O22" s="222">
        <v>314140</v>
      </c>
      <c r="P22" s="222">
        <v>309517</v>
      </c>
      <c r="Q22" s="223">
        <v>277417</v>
      </c>
      <c r="R22" s="222">
        <v>283362</v>
      </c>
      <c r="S22" s="222">
        <v>202553</v>
      </c>
      <c r="T22" s="222">
        <v>247062</v>
      </c>
    </row>
    <row r="23" spans="4:20" ht="12" customHeight="1" x14ac:dyDescent="0.25">
      <c r="D23" s="405"/>
      <c r="E23" s="406"/>
      <c r="F23" s="406"/>
      <c r="G23" s="406"/>
      <c r="H23" s="406"/>
      <c r="I23" s="406"/>
      <c r="J23" s="406"/>
      <c r="K23" s="406"/>
      <c r="L23" s="406"/>
      <c r="M23" s="406"/>
      <c r="N23" s="406"/>
      <c r="O23" s="406"/>
      <c r="P23" s="406"/>
      <c r="Q23" s="406"/>
      <c r="R23" s="406"/>
      <c r="S23" s="406"/>
      <c r="T23" s="406"/>
    </row>
    <row r="24" spans="4:20" ht="12" customHeight="1" x14ac:dyDescent="0.25">
      <c r="D24" s="211" t="s">
        <v>562</v>
      </c>
      <c r="E24" s="218">
        <v>2008</v>
      </c>
      <c r="F24" s="218">
        <v>2009</v>
      </c>
      <c r="G24" s="218">
        <v>2010</v>
      </c>
      <c r="H24" s="211">
        <v>2011</v>
      </c>
      <c r="I24" s="211">
        <v>2012</v>
      </c>
      <c r="J24" s="211">
        <v>2013</v>
      </c>
      <c r="K24" s="211">
        <v>2014</v>
      </c>
      <c r="L24" s="210">
        <v>2015</v>
      </c>
      <c r="M24" s="211">
        <v>2016</v>
      </c>
      <c r="N24" s="211">
        <v>2017</v>
      </c>
      <c r="O24" s="211">
        <v>2018</v>
      </c>
      <c r="P24" s="211">
        <v>2019</v>
      </c>
      <c r="Q24" s="224">
        <v>2020</v>
      </c>
      <c r="R24" s="209">
        <v>2021</v>
      </c>
      <c r="S24" s="213">
        <v>2022</v>
      </c>
      <c r="T24" s="213">
        <v>2023</v>
      </c>
    </row>
    <row r="25" spans="4:20" ht="12" customHeight="1" x14ac:dyDescent="0.25">
      <c r="D25" s="180" t="s">
        <v>563</v>
      </c>
      <c r="E25" s="214">
        <v>88724</v>
      </c>
      <c r="F25" s="214">
        <v>82267</v>
      </c>
      <c r="G25" s="214">
        <v>94272</v>
      </c>
      <c r="H25" s="215">
        <v>85017</v>
      </c>
      <c r="I25" s="214">
        <v>92391</v>
      </c>
      <c r="J25" s="214">
        <v>85584</v>
      </c>
      <c r="K25" s="214">
        <v>77014</v>
      </c>
      <c r="L25" s="215">
        <v>68991</v>
      </c>
      <c r="M25" s="214">
        <v>61073</v>
      </c>
      <c r="N25" s="214">
        <v>62887</v>
      </c>
      <c r="O25" s="214">
        <v>48835</v>
      </c>
      <c r="P25" s="214">
        <v>48435</v>
      </c>
      <c r="Q25" s="216">
        <v>6241</v>
      </c>
      <c r="R25" s="214">
        <v>7945</v>
      </c>
      <c r="S25" s="214">
        <v>4910</v>
      </c>
      <c r="T25" s="214">
        <v>4036</v>
      </c>
    </row>
    <row r="26" spans="4:20" ht="12" customHeight="1" x14ac:dyDescent="0.25">
      <c r="D26" s="180" t="s">
        <v>564</v>
      </c>
      <c r="E26" s="214">
        <v>9384</v>
      </c>
      <c r="F26" s="214">
        <v>14493</v>
      </c>
      <c r="G26" s="214">
        <v>12330</v>
      </c>
      <c r="H26" s="215">
        <v>13025</v>
      </c>
      <c r="I26" s="214">
        <v>18622</v>
      </c>
      <c r="J26" s="214">
        <v>23426</v>
      </c>
      <c r="K26" s="214">
        <v>24688</v>
      </c>
      <c r="L26" s="215">
        <v>20447</v>
      </c>
      <c r="M26" s="214">
        <v>19856</v>
      </c>
      <c r="N26" s="214">
        <v>16508</v>
      </c>
      <c r="O26" s="214">
        <v>15399</v>
      </c>
      <c r="P26" s="214">
        <v>14851</v>
      </c>
      <c r="Q26" s="216">
        <v>18703</v>
      </c>
      <c r="R26" s="214">
        <v>10754</v>
      </c>
      <c r="S26" s="214">
        <v>5911</v>
      </c>
      <c r="T26" s="214">
        <v>8134</v>
      </c>
    </row>
    <row r="27" spans="4:20" ht="12" customHeight="1" x14ac:dyDescent="0.25">
      <c r="D27" s="180" t="s">
        <v>565</v>
      </c>
      <c r="E27" s="403">
        <v>856</v>
      </c>
      <c r="F27" s="403">
        <v>913</v>
      </c>
      <c r="G27" s="404">
        <v>961</v>
      </c>
      <c r="H27" s="88">
        <v>350</v>
      </c>
      <c r="I27" s="48">
        <v>336</v>
      </c>
      <c r="J27" s="48">
        <v>432</v>
      </c>
      <c r="K27" s="214">
        <v>1109</v>
      </c>
      <c r="L27" s="215">
        <v>1059</v>
      </c>
      <c r="M27" s="214">
        <v>1184</v>
      </c>
      <c r="N27" s="214">
        <v>3657</v>
      </c>
      <c r="O27" s="214">
        <v>3578</v>
      </c>
      <c r="P27" s="214">
        <v>3899</v>
      </c>
      <c r="Q27" s="216">
        <v>3795</v>
      </c>
      <c r="R27" s="214">
        <v>3827</v>
      </c>
      <c r="S27" s="214">
        <v>3535</v>
      </c>
      <c r="T27" s="214">
        <v>3426</v>
      </c>
    </row>
    <row r="28" spans="4:20" ht="12" customHeight="1" x14ac:dyDescent="0.25">
      <c r="D28" s="180" t="s">
        <v>566</v>
      </c>
      <c r="E28" s="403"/>
      <c r="F28" s="403"/>
      <c r="G28" s="404"/>
      <c r="H28" s="88">
        <v>208</v>
      </c>
      <c r="I28" s="214">
        <v>1288</v>
      </c>
      <c r="J28" s="214">
        <v>1146</v>
      </c>
      <c r="K28" s="214">
        <v>1035</v>
      </c>
      <c r="L28" s="88">
        <v>808</v>
      </c>
      <c r="M28" s="48">
        <v>504</v>
      </c>
      <c r="N28" s="48">
        <v>239</v>
      </c>
      <c r="O28" s="48">
        <v>177</v>
      </c>
      <c r="P28" s="48">
        <v>218</v>
      </c>
      <c r="Q28" s="180">
        <v>418</v>
      </c>
      <c r="R28" s="214">
        <v>1525</v>
      </c>
      <c r="S28" s="214">
        <v>357</v>
      </c>
      <c r="T28" s="214">
        <v>223</v>
      </c>
    </row>
    <row r="29" spans="4:20" ht="12" customHeight="1" x14ac:dyDescent="0.25">
      <c r="D29" s="180" t="s">
        <v>567</v>
      </c>
      <c r="E29" s="403"/>
      <c r="F29" s="403"/>
      <c r="G29" s="404"/>
      <c r="H29" s="88">
        <v>262</v>
      </c>
      <c r="I29" s="48">
        <v>264</v>
      </c>
      <c r="J29" s="48">
        <v>660</v>
      </c>
      <c r="K29" s="48">
        <v>811</v>
      </c>
      <c r="L29" s="88">
        <v>824</v>
      </c>
      <c r="M29" s="48">
        <v>713</v>
      </c>
      <c r="N29" s="48">
        <v>745</v>
      </c>
      <c r="O29" s="48">
        <v>810</v>
      </c>
      <c r="P29" s="48">
        <v>854</v>
      </c>
      <c r="Q29" s="180">
        <v>763</v>
      </c>
      <c r="R29" s="48">
        <v>395</v>
      </c>
      <c r="S29" s="48">
        <v>149</v>
      </c>
      <c r="T29" s="48">
        <v>114</v>
      </c>
    </row>
    <row r="30" spans="4:20" ht="12" customHeight="1" x14ac:dyDescent="0.25">
      <c r="D30" s="217" t="s">
        <v>561</v>
      </c>
      <c r="E30" s="222">
        <v>98964</v>
      </c>
      <c r="F30" s="222">
        <v>97673</v>
      </c>
      <c r="G30" s="222">
        <v>107563</v>
      </c>
      <c r="H30" s="225">
        <v>98862</v>
      </c>
      <c r="I30" s="222">
        <v>112901</v>
      </c>
      <c r="J30" s="222">
        <v>111248</v>
      </c>
      <c r="K30" s="222">
        <v>104657</v>
      </c>
      <c r="L30" s="225">
        <v>92129</v>
      </c>
      <c r="M30" s="222">
        <v>83330</v>
      </c>
      <c r="N30" s="222">
        <v>84036</v>
      </c>
      <c r="O30" s="222">
        <v>68799</v>
      </c>
      <c r="P30" s="222">
        <v>68257</v>
      </c>
      <c r="Q30" s="223">
        <v>29920</v>
      </c>
      <c r="R30" s="222">
        <v>24446</v>
      </c>
      <c r="S30" s="222">
        <v>14862</v>
      </c>
      <c r="T30" s="222">
        <v>15933</v>
      </c>
    </row>
    <row r="31" spans="4:20" ht="12" customHeight="1" x14ac:dyDescent="0.25">
      <c r="D31" s="407"/>
      <c r="E31" s="408"/>
      <c r="F31" s="408"/>
      <c r="G31" s="408"/>
      <c r="H31" s="408"/>
      <c r="I31" s="408"/>
      <c r="J31" s="408"/>
      <c r="K31" s="408"/>
      <c r="L31" s="408"/>
      <c r="M31" s="408"/>
      <c r="N31" s="408"/>
      <c r="O31" s="408"/>
      <c r="P31" s="408"/>
      <c r="Q31" s="408"/>
      <c r="R31" s="408"/>
      <c r="S31" s="408"/>
      <c r="T31" s="408"/>
    </row>
    <row r="32" spans="4:20" ht="12" customHeight="1" x14ac:dyDescent="0.25">
      <c r="D32" s="211" t="s">
        <v>249</v>
      </c>
      <c r="E32" s="218">
        <v>2008</v>
      </c>
      <c r="F32" s="218">
        <v>2009</v>
      </c>
      <c r="G32" s="211">
        <v>2010</v>
      </c>
      <c r="H32" s="211">
        <v>2011</v>
      </c>
      <c r="I32" s="211">
        <v>2012</v>
      </c>
      <c r="J32" s="211">
        <v>2013</v>
      </c>
      <c r="K32" s="211">
        <v>2014</v>
      </c>
      <c r="L32" s="211">
        <v>2015</v>
      </c>
      <c r="M32" s="211">
        <v>2016</v>
      </c>
      <c r="N32" s="211">
        <v>2017</v>
      </c>
      <c r="O32" s="211">
        <v>2018</v>
      </c>
      <c r="P32" s="211">
        <v>2019</v>
      </c>
      <c r="Q32" s="224">
        <v>2020</v>
      </c>
      <c r="R32" s="209">
        <v>2021</v>
      </c>
      <c r="S32" s="213">
        <v>2022</v>
      </c>
      <c r="T32" s="213">
        <v>2023</v>
      </c>
    </row>
    <row r="33" spans="4:20" ht="12" customHeight="1" x14ac:dyDescent="0.25">
      <c r="D33" s="180" t="s">
        <v>568</v>
      </c>
      <c r="E33" s="214">
        <v>8508</v>
      </c>
      <c r="F33" s="214">
        <v>9014</v>
      </c>
      <c r="G33" s="214">
        <v>8709</v>
      </c>
      <c r="H33" s="214">
        <v>4389</v>
      </c>
      <c r="I33" s="214">
        <v>4090</v>
      </c>
      <c r="J33" s="214">
        <v>10786</v>
      </c>
      <c r="K33" s="214">
        <v>12880</v>
      </c>
      <c r="L33" s="214">
        <v>12689</v>
      </c>
      <c r="M33" s="214">
        <v>14672</v>
      </c>
      <c r="N33" s="214">
        <v>14072</v>
      </c>
      <c r="O33" s="214">
        <v>14574</v>
      </c>
      <c r="P33" s="214">
        <v>14069</v>
      </c>
      <c r="Q33" s="216">
        <v>14325</v>
      </c>
      <c r="R33" s="214">
        <v>9348</v>
      </c>
      <c r="S33" s="214">
        <v>2013</v>
      </c>
      <c r="T33" s="214">
        <v>1844</v>
      </c>
    </row>
    <row r="34" spans="4:20" ht="12" customHeight="1" x14ac:dyDescent="0.25">
      <c r="D34" s="180" t="s">
        <v>569</v>
      </c>
      <c r="E34" s="214">
        <v>13454</v>
      </c>
      <c r="F34" s="214">
        <v>12709</v>
      </c>
      <c r="G34" s="214">
        <v>15138</v>
      </c>
      <c r="H34" s="214">
        <v>16118</v>
      </c>
      <c r="I34" s="214">
        <v>15566</v>
      </c>
      <c r="J34" s="214">
        <v>17502</v>
      </c>
      <c r="K34" s="214">
        <v>14599</v>
      </c>
      <c r="L34" s="214">
        <v>10455</v>
      </c>
      <c r="M34" s="214">
        <v>10340</v>
      </c>
      <c r="N34" s="214">
        <v>19145</v>
      </c>
      <c r="O34" s="214">
        <v>19131</v>
      </c>
      <c r="P34" s="214">
        <v>19061</v>
      </c>
      <c r="Q34" s="216">
        <v>19314</v>
      </c>
      <c r="R34" s="214">
        <v>18825</v>
      </c>
      <c r="S34" s="214">
        <v>15470</v>
      </c>
      <c r="T34" s="214">
        <v>14814</v>
      </c>
    </row>
    <row r="35" spans="4:20" ht="12" customHeight="1" x14ac:dyDescent="0.25">
      <c r="D35" s="180" t="s">
        <v>570</v>
      </c>
      <c r="E35" s="214">
        <v>1141</v>
      </c>
      <c r="F35" s="214">
        <v>1252</v>
      </c>
      <c r="G35" s="214">
        <v>1314</v>
      </c>
      <c r="H35" s="214">
        <v>1544</v>
      </c>
      <c r="I35" s="214">
        <v>1040</v>
      </c>
      <c r="J35" s="214">
        <v>1171</v>
      </c>
      <c r="K35" s="214">
        <v>1053</v>
      </c>
      <c r="L35" s="214">
        <v>1057</v>
      </c>
      <c r="M35" s="214">
        <v>1032</v>
      </c>
      <c r="N35" s="214">
        <v>1227</v>
      </c>
      <c r="O35" s="214">
        <v>1221</v>
      </c>
      <c r="P35" s="214">
        <v>1197</v>
      </c>
      <c r="Q35" s="216">
        <v>1189</v>
      </c>
      <c r="R35" s="214">
        <v>924</v>
      </c>
      <c r="S35" s="214">
        <v>713</v>
      </c>
      <c r="T35" s="214">
        <v>515</v>
      </c>
    </row>
    <row r="36" spans="4:20" ht="12" customHeight="1" x14ac:dyDescent="0.25">
      <c r="D36" s="180" t="s">
        <v>571</v>
      </c>
      <c r="E36" s="214">
        <v>4525</v>
      </c>
      <c r="F36" s="387">
        <v>4008</v>
      </c>
      <c r="G36" s="387">
        <v>4025</v>
      </c>
      <c r="H36" s="214">
        <v>1386</v>
      </c>
      <c r="I36" s="214">
        <v>1877</v>
      </c>
      <c r="J36" s="214">
        <v>2496</v>
      </c>
      <c r="K36" s="214">
        <v>2484</v>
      </c>
      <c r="L36" s="214">
        <v>2155</v>
      </c>
      <c r="M36" s="214">
        <v>2065</v>
      </c>
      <c r="N36" s="48">
        <v>453</v>
      </c>
      <c r="O36" s="48">
        <v>456</v>
      </c>
      <c r="P36" s="48">
        <v>451</v>
      </c>
      <c r="Q36" s="180">
        <v>365</v>
      </c>
      <c r="R36" s="214">
        <v>396</v>
      </c>
      <c r="S36" s="214">
        <v>467</v>
      </c>
      <c r="T36" s="214">
        <v>247</v>
      </c>
    </row>
    <row r="37" spans="4:20" ht="12" customHeight="1" x14ac:dyDescent="0.25">
      <c r="D37" s="180" t="s">
        <v>572</v>
      </c>
      <c r="E37" s="214"/>
      <c r="F37" s="387"/>
      <c r="G37" s="387"/>
      <c r="H37" s="214">
        <v>2524</v>
      </c>
      <c r="I37" s="214">
        <v>1964</v>
      </c>
      <c r="J37" s="214">
        <v>2431</v>
      </c>
      <c r="K37" s="214">
        <v>3933</v>
      </c>
      <c r="L37" s="214">
        <v>5329</v>
      </c>
      <c r="M37" s="214">
        <v>4422</v>
      </c>
      <c r="N37" s="214">
        <v>4565</v>
      </c>
      <c r="O37" s="214">
        <v>4538</v>
      </c>
      <c r="P37" s="214">
        <v>4447</v>
      </c>
      <c r="Q37" s="216">
        <v>2322</v>
      </c>
      <c r="R37" s="214">
        <v>3020</v>
      </c>
      <c r="S37" s="214">
        <v>1859</v>
      </c>
      <c r="T37" s="214">
        <v>1174</v>
      </c>
    </row>
    <row r="38" spans="4:20" ht="12" customHeight="1" x14ac:dyDescent="0.25">
      <c r="D38" s="180" t="s">
        <v>573</v>
      </c>
      <c r="E38" s="387">
        <v>2899</v>
      </c>
      <c r="F38" s="387">
        <v>4490</v>
      </c>
      <c r="G38" s="387">
        <v>3716</v>
      </c>
      <c r="H38" s="48">
        <v>103</v>
      </c>
      <c r="I38" s="48">
        <v>102</v>
      </c>
      <c r="J38" s="48">
        <v>102</v>
      </c>
      <c r="K38" s="48">
        <v>220</v>
      </c>
      <c r="L38" s="48">
        <v>161</v>
      </c>
      <c r="M38" s="48">
        <v>42</v>
      </c>
      <c r="N38" s="48">
        <v>94</v>
      </c>
      <c r="O38" s="48">
        <v>58</v>
      </c>
      <c r="P38" s="48">
        <v>57</v>
      </c>
      <c r="Q38" s="180">
        <v>111</v>
      </c>
      <c r="R38" s="214">
        <v>85</v>
      </c>
      <c r="S38" s="214">
        <v>147</v>
      </c>
      <c r="T38" s="214">
        <v>74</v>
      </c>
    </row>
    <row r="39" spans="4:20" ht="12" customHeight="1" x14ac:dyDescent="0.25">
      <c r="D39" s="180" t="s">
        <v>574</v>
      </c>
      <c r="E39" s="387"/>
      <c r="F39" s="387"/>
      <c r="G39" s="387"/>
      <c r="H39" s="48">
        <v>767</v>
      </c>
      <c r="I39" s="48">
        <v>649</v>
      </c>
      <c r="J39" s="214">
        <v>2567</v>
      </c>
      <c r="K39" s="214">
        <v>2676</v>
      </c>
      <c r="L39" s="214">
        <v>2599</v>
      </c>
      <c r="M39" s="214">
        <v>2700</v>
      </c>
      <c r="N39" s="214">
        <v>2581</v>
      </c>
      <c r="O39" s="214">
        <v>2707</v>
      </c>
      <c r="P39" s="214">
        <v>2484</v>
      </c>
      <c r="Q39" s="216">
        <v>2599</v>
      </c>
      <c r="R39" s="214">
        <v>598</v>
      </c>
      <c r="S39" s="214">
        <v>507</v>
      </c>
      <c r="T39" s="214">
        <v>510</v>
      </c>
    </row>
    <row r="40" spans="4:20" ht="12" customHeight="1" x14ac:dyDescent="0.25">
      <c r="D40" s="180" t="s">
        <v>575</v>
      </c>
      <c r="E40" s="387"/>
      <c r="F40" s="387"/>
      <c r="G40" s="387"/>
      <c r="H40" s="48">
        <v>601</v>
      </c>
      <c r="I40" s="48">
        <v>572</v>
      </c>
      <c r="J40" s="48">
        <v>693</v>
      </c>
      <c r="K40" s="48">
        <v>692</v>
      </c>
      <c r="L40" s="48">
        <v>907</v>
      </c>
      <c r="M40" s="48">
        <v>902</v>
      </c>
      <c r="N40" s="48">
        <v>916</v>
      </c>
      <c r="O40" s="214">
        <v>1256</v>
      </c>
      <c r="P40" s="214">
        <v>1241</v>
      </c>
      <c r="Q40" s="216">
        <v>1347</v>
      </c>
      <c r="R40" s="214">
        <v>1807</v>
      </c>
      <c r="S40" s="214">
        <v>1485</v>
      </c>
      <c r="T40" s="214">
        <v>1240</v>
      </c>
    </row>
    <row r="41" spans="4:20" ht="12" customHeight="1" x14ac:dyDescent="0.25">
      <c r="D41" s="180" t="s">
        <v>576</v>
      </c>
      <c r="E41" s="387"/>
      <c r="F41" s="387"/>
      <c r="G41" s="387"/>
      <c r="H41" s="214">
        <v>1372</v>
      </c>
      <c r="I41" s="214">
        <v>1332</v>
      </c>
      <c r="J41" s="214">
        <v>1650</v>
      </c>
      <c r="K41" s="214">
        <v>1604</v>
      </c>
      <c r="L41" s="214">
        <v>1616</v>
      </c>
      <c r="M41" s="214">
        <v>2148</v>
      </c>
      <c r="N41" s="214">
        <v>2557</v>
      </c>
      <c r="O41" s="214">
        <v>2740</v>
      </c>
      <c r="P41" s="214">
        <v>3096</v>
      </c>
      <c r="Q41" s="216">
        <v>3115</v>
      </c>
      <c r="R41" s="214">
        <v>2416</v>
      </c>
      <c r="S41" s="214">
        <v>1822</v>
      </c>
      <c r="T41" s="214">
        <v>1341</v>
      </c>
    </row>
    <row r="42" spans="4:20" ht="12" customHeight="1" x14ac:dyDescent="0.25">
      <c r="D42" s="217" t="s">
        <v>561</v>
      </c>
      <c r="E42" s="222">
        <v>30527</v>
      </c>
      <c r="F42" s="222">
        <v>31473</v>
      </c>
      <c r="G42" s="222">
        <v>32902</v>
      </c>
      <c r="H42" s="222">
        <v>28804</v>
      </c>
      <c r="I42" s="222">
        <v>27192</v>
      </c>
      <c r="J42" s="222">
        <v>39398</v>
      </c>
      <c r="K42" s="222">
        <v>40141</v>
      </c>
      <c r="L42" s="222">
        <v>36968</v>
      </c>
      <c r="M42" s="222">
        <v>38323</v>
      </c>
      <c r="N42" s="222">
        <v>45610</v>
      </c>
      <c r="O42" s="222">
        <v>46681</v>
      </c>
      <c r="P42" s="222">
        <v>46103</v>
      </c>
      <c r="Q42" s="223">
        <v>44687</v>
      </c>
      <c r="R42" s="222">
        <v>37419</v>
      </c>
      <c r="S42" s="222">
        <v>24483</v>
      </c>
      <c r="T42" s="222">
        <v>21759</v>
      </c>
    </row>
    <row r="43" spans="4:20" x14ac:dyDescent="0.25">
      <c r="D43" s="219" t="s">
        <v>577</v>
      </c>
      <c r="E43" s="221">
        <v>330342</v>
      </c>
      <c r="F43" s="221">
        <v>377283</v>
      </c>
      <c r="G43" s="221">
        <v>387749</v>
      </c>
      <c r="H43" s="221">
        <v>382696</v>
      </c>
      <c r="I43" s="221">
        <v>382788</v>
      </c>
      <c r="J43" s="221">
        <v>442632</v>
      </c>
      <c r="K43" s="221">
        <v>457296</v>
      </c>
      <c r="L43" s="221">
        <v>440417</v>
      </c>
      <c r="M43" s="221">
        <v>438639</v>
      </c>
      <c r="N43" s="221">
        <v>457054</v>
      </c>
      <c r="O43" s="221">
        <v>429620</v>
      </c>
      <c r="P43" s="221">
        <v>423877</v>
      </c>
      <c r="Q43" s="226">
        <v>352024</v>
      </c>
      <c r="R43" s="221">
        <v>345227</v>
      </c>
      <c r="S43" s="221">
        <v>241898</v>
      </c>
      <c r="T43" s="221">
        <v>284754</v>
      </c>
    </row>
    <row r="44" spans="4:20" ht="15" customHeight="1" x14ac:dyDescent="0.25">
      <c r="D44" s="211" t="s">
        <v>250</v>
      </c>
      <c r="E44" s="220"/>
      <c r="F44" s="220"/>
      <c r="G44" s="211"/>
      <c r="H44" s="221">
        <v>175818</v>
      </c>
      <c r="I44" s="221">
        <v>181415</v>
      </c>
      <c r="J44" s="221">
        <v>225185</v>
      </c>
      <c r="K44" s="221">
        <v>234246</v>
      </c>
      <c r="L44" s="221">
        <v>230544</v>
      </c>
      <c r="M44" s="221">
        <v>233339</v>
      </c>
      <c r="N44" s="221">
        <v>252193</v>
      </c>
      <c r="O44" s="221">
        <v>236044</v>
      </c>
      <c r="P44" s="221">
        <v>236504</v>
      </c>
      <c r="Q44" s="226">
        <v>249962</v>
      </c>
      <c r="R44" s="221">
        <v>201631</v>
      </c>
      <c r="S44" s="221">
        <v>156913</v>
      </c>
      <c r="T44" s="221">
        <v>183205</v>
      </c>
    </row>
    <row r="45" spans="4:20" ht="16.5" customHeight="1" x14ac:dyDescent="0.25">
      <c r="D45" s="211" t="s">
        <v>251</v>
      </c>
      <c r="E45" s="219"/>
      <c r="F45" s="219"/>
      <c r="G45" s="211"/>
      <c r="H45" s="221">
        <v>206878</v>
      </c>
      <c r="I45" s="221">
        <v>201373</v>
      </c>
      <c r="J45" s="221">
        <v>217447</v>
      </c>
      <c r="K45" s="221">
        <v>223050</v>
      </c>
      <c r="L45" s="221">
        <v>209873</v>
      </c>
      <c r="M45" s="221">
        <v>205300</v>
      </c>
      <c r="N45" s="221">
        <v>204861</v>
      </c>
      <c r="O45" s="221">
        <v>193576</v>
      </c>
      <c r="P45" s="221">
        <v>187373</v>
      </c>
      <c r="Q45" s="226">
        <v>10062</v>
      </c>
      <c r="R45" s="221">
        <v>143596</v>
      </c>
      <c r="S45" s="221">
        <v>84985</v>
      </c>
      <c r="T45" s="221">
        <v>101549</v>
      </c>
    </row>
    <row r="46" spans="4:20" x14ac:dyDescent="0.25">
      <c r="D46" s="189" t="s">
        <v>252</v>
      </c>
      <c r="E46" s="189"/>
      <c r="F46" s="189"/>
      <c r="G46" s="189"/>
      <c r="H46" s="189"/>
      <c r="I46" s="189"/>
      <c r="J46" s="189"/>
      <c r="K46" s="189"/>
      <c r="L46" s="77"/>
      <c r="M46" s="77"/>
      <c r="N46" s="77"/>
      <c r="O46" s="77"/>
      <c r="P46" s="77"/>
      <c r="Q46" s="77"/>
      <c r="R46" s="77"/>
      <c r="S46" s="77"/>
    </row>
    <row r="47" spans="4:20" x14ac:dyDescent="0.25">
      <c r="D47" s="77" t="s">
        <v>253</v>
      </c>
      <c r="E47" s="77" t="s">
        <v>254</v>
      </c>
      <c r="F47" s="77"/>
      <c r="G47" s="77"/>
      <c r="H47" s="77"/>
      <c r="I47" s="77"/>
      <c r="J47" s="77"/>
      <c r="K47" s="77"/>
      <c r="L47" s="77"/>
      <c r="M47" s="77"/>
      <c r="N47" s="77"/>
      <c r="O47" s="77"/>
      <c r="P47" s="77"/>
      <c r="Q47" s="77"/>
      <c r="R47" s="77"/>
      <c r="S47" s="77"/>
    </row>
    <row r="48" spans="4:20" x14ac:dyDescent="0.25">
      <c r="D48" s="77" t="s">
        <v>255</v>
      </c>
      <c r="E48" s="190" t="s">
        <v>64</v>
      </c>
      <c r="F48" s="77"/>
      <c r="G48" s="77"/>
      <c r="H48" s="77"/>
      <c r="I48" s="77"/>
      <c r="J48" s="77"/>
      <c r="K48" s="77"/>
      <c r="L48" s="77"/>
      <c r="M48" s="77"/>
      <c r="N48" s="77"/>
      <c r="O48" s="77"/>
      <c r="P48" s="77"/>
      <c r="Q48" s="77"/>
      <c r="R48" s="77"/>
      <c r="S48" s="77"/>
    </row>
    <row r="49" spans="4:21" x14ac:dyDescent="0.25">
      <c r="D49" s="77"/>
      <c r="E49" s="77"/>
      <c r="F49" s="77"/>
      <c r="G49" s="77"/>
      <c r="H49" s="77"/>
      <c r="I49" s="77"/>
      <c r="J49" s="77"/>
      <c r="K49" s="77"/>
      <c r="L49" s="77"/>
      <c r="M49" s="77"/>
      <c r="N49" s="77"/>
      <c r="O49" s="77"/>
      <c r="P49" s="77"/>
      <c r="Q49" s="77"/>
      <c r="R49" s="77"/>
      <c r="S49" s="77"/>
    </row>
    <row r="50" spans="4:21" x14ac:dyDescent="0.25">
      <c r="D50" s="412" t="s">
        <v>256</v>
      </c>
      <c r="E50" s="412"/>
      <c r="F50" s="412"/>
      <c r="G50" s="412"/>
      <c r="H50" s="412"/>
      <c r="I50" s="412"/>
      <c r="J50" s="412"/>
      <c r="K50" s="412"/>
      <c r="L50" s="412"/>
      <c r="M50" s="412"/>
      <c r="N50" s="412"/>
      <c r="O50" s="412"/>
      <c r="P50" s="412"/>
      <c r="Q50" s="412"/>
      <c r="R50" s="412"/>
      <c r="S50" s="412"/>
      <c r="T50" s="412"/>
      <c r="U50" s="412"/>
    </row>
    <row r="51" spans="4:21" x14ac:dyDescent="0.25">
      <c r="D51" s="181" t="s">
        <v>578</v>
      </c>
      <c r="E51" s="188" t="s">
        <v>160</v>
      </c>
      <c r="F51" s="181">
        <v>2008</v>
      </c>
      <c r="G51" s="181">
        <v>2009</v>
      </c>
      <c r="H51" s="181">
        <v>2010</v>
      </c>
      <c r="I51" s="181">
        <v>2011</v>
      </c>
      <c r="J51" s="181">
        <v>2012</v>
      </c>
      <c r="K51" s="185">
        <v>2013</v>
      </c>
      <c r="L51" s="209">
        <v>2014</v>
      </c>
      <c r="M51" s="210">
        <v>2015</v>
      </c>
      <c r="N51" s="211">
        <v>2016</v>
      </c>
      <c r="O51" s="211">
        <v>2017</v>
      </c>
      <c r="P51" s="211">
        <v>2018</v>
      </c>
      <c r="Q51" s="211">
        <v>2019</v>
      </c>
      <c r="R51" s="212">
        <v>2020</v>
      </c>
      <c r="S51" s="213">
        <v>2021</v>
      </c>
      <c r="T51" s="213">
        <v>2022</v>
      </c>
      <c r="U51" s="213">
        <v>2023</v>
      </c>
    </row>
    <row r="52" spans="4:21" x14ac:dyDescent="0.25">
      <c r="D52" s="191" t="s">
        <v>579</v>
      </c>
      <c r="E52" s="366" t="s">
        <v>580</v>
      </c>
      <c r="F52" s="183">
        <v>49035</v>
      </c>
      <c r="G52" s="183">
        <v>53610</v>
      </c>
      <c r="H52" s="183">
        <v>58150</v>
      </c>
      <c r="I52" s="183">
        <v>55245</v>
      </c>
      <c r="J52" s="183">
        <v>57136</v>
      </c>
      <c r="K52" s="186">
        <v>46060</v>
      </c>
      <c r="L52" s="214">
        <v>36138</v>
      </c>
      <c r="M52" s="215">
        <v>37620</v>
      </c>
      <c r="N52" s="214">
        <v>35763</v>
      </c>
      <c r="O52" s="214">
        <v>35995</v>
      </c>
      <c r="P52" s="214">
        <v>34341</v>
      </c>
      <c r="Q52" s="214">
        <v>35403</v>
      </c>
      <c r="R52" s="216">
        <v>36465</v>
      </c>
      <c r="S52" s="214">
        <v>35602</v>
      </c>
      <c r="T52" s="214">
        <v>33990</v>
      </c>
      <c r="U52" s="214">
        <v>33865</v>
      </c>
    </row>
    <row r="53" spans="4:21" x14ac:dyDescent="0.25">
      <c r="D53" s="191" t="s">
        <v>581</v>
      </c>
      <c r="E53" s="366"/>
      <c r="F53" s="183">
        <v>27127</v>
      </c>
      <c r="G53" s="183">
        <v>28838</v>
      </c>
      <c r="H53" s="183">
        <v>32125</v>
      </c>
      <c r="I53" s="183">
        <v>34327</v>
      </c>
      <c r="J53" s="183">
        <v>32155</v>
      </c>
      <c r="K53" s="186">
        <v>32524</v>
      </c>
      <c r="L53" s="214">
        <v>36422</v>
      </c>
      <c r="M53" s="215">
        <v>36716</v>
      </c>
      <c r="N53" s="214">
        <v>35395</v>
      </c>
      <c r="O53" s="214">
        <v>34754</v>
      </c>
      <c r="P53" s="214">
        <v>32609</v>
      </c>
      <c r="Q53" s="214">
        <v>33577</v>
      </c>
      <c r="R53" s="216">
        <v>34232</v>
      </c>
      <c r="S53" s="214">
        <v>34982</v>
      </c>
      <c r="T53" s="214">
        <v>33878</v>
      </c>
      <c r="U53" s="214">
        <v>33836</v>
      </c>
    </row>
    <row r="54" spans="4:21" ht="25.5" x14ac:dyDescent="0.25">
      <c r="D54" s="191" t="s">
        <v>582</v>
      </c>
      <c r="E54" s="366"/>
      <c r="F54" s="183">
        <v>12500</v>
      </c>
      <c r="G54" s="183">
        <v>13000</v>
      </c>
      <c r="H54" s="183">
        <v>12548</v>
      </c>
      <c r="I54" s="183">
        <v>12392</v>
      </c>
      <c r="J54" s="183">
        <v>10593</v>
      </c>
      <c r="K54" s="186">
        <v>10001</v>
      </c>
      <c r="L54" s="214">
        <v>9831</v>
      </c>
      <c r="M54" s="215">
        <v>10706</v>
      </c>
      <c r="N54" s="214">
        <v>10234</v>
      </c>
      <c r="O54" s="214">
        <v>9463</v>
      </c>
      <c r="P54" s="214">
        <v>9805</v>
      </c>
      <c r="Q54" s="214">
        <v>9452</v>
      </c>
      <c r="R54" s="216">
        <v>9737</v>
      </c>
      <c r="S54" s="214">
        <v>10503</v>
      </c>
      <c r="T54" s="214">
        <v>10935</v>
      </c>
      <c r="U54" s="214">
        <v>11560</v>
      </c>
    </row>
    <row r="55" spans="4:21" x14ac:dyDescent="0.25">
      <c r="D55" s="191" t="s">
        <v>583</v>
      </c>
      <c r="E55" s="366"/>
      <c r="F55" s="184">
        <v>750</v>
      </c>
      <c r="G55" s="184">
        <v>1024</v>
      </c>
      <c r="H55" s="184">
        <v>888</v>
      </c>
      <c r="I55" s="184">
        <v>895</v>
      </c>
      <c r="J55" s="184">
        <v>864</v>
      </c>
      <c r="K55" s="187">
        <v>908</v>
      </c>
      <c r="L55" s="48">
        <v>981</v>
      </c>
      <c r="M55" s="215">
        <v>1131</v>
      </c>
      <c r="N55" s="214">
        <v>1070</v>
      </c>
      <c r="O55" s="214">
        <v>1139</v>
      </c>
      <c r="P55" s="214">
        <v>1164</v>
      </c>
      <c r="Q55" s="214">
        <v>1174</v>
      </c>
      <c r="R55" s="216">
        <v>1217</v>
      </c>
      <c r="S55" s="214">
        <v>1488</v>
      </c>
      <c r="T55" s="214">
        <v>1468</v>
      </c>
      <c r="U55" s="214">
        <v>1849</v>
      </c>
    </row>
    <row r="56" spans="4:21" ht="33.75" customHeight="1" x14ac:dyDescent="0.25">
      <c r="D56" s="191" t="s">
        <v>257</v>
      </c>
      <c r="E56" s="180" t="s">
        <v>258</v>
      </c>
      <c r="F56" s="183">
        <v>4537</v>
      </c>
      <c r="G56" s="183">
        <v>5910</v>
      </c>
      <c r="H56" s="183">
        <v>6150</v>
      </c>
      <c r="I56" s="183">
        <v>5694</v>
      </c>
      <c r="J56" s="183">
        <v>6333</v>
      </c>
      <c r="K56" s="192">
        <v>4955</v>
      </c>
      <c r="L56" s="214">
        <v>5098</v>
      </c>
      <c r="M56" s="215">
        <v>5439</v>
      </c>
      <c r="N56" s="214">
        <v>4697</v>
      </c>
      <c r="O56" s="214">
        <v>5567</v>
      </c>
      <c r="P56" s="214">
        <v>5845</v>
      </c>
      <c r="Q56" s="214">
        <v>6191</v>
      </c>
      <c r="R56" s="216">
        <v>6515</v>
      </c>
      <c r="S56" s="214">
        <v>7097</v>
      </c>
      <c r="T56" s="214">
        <v>7212</v>
      </c>
      <c r="U56" s="214">
        <v>7208</v>
      </c>
    </row>
    <row r="57" spans="4:21" x14ac:dyDescent="0.25">
      <c r="D57" s="189" t="s">
        <v>252</v>
      </c>
      <c r="E57" s="189"/>
      <c r="F57" s="189" t="s">
        <v>252</v>
      </c>
      <c r="G57" s="189"/>
      <c r="H57" s="189" t="s">
        <v>252</v>
      </c>
      <c r="I57" s="189"/>
      <c r="J57" s="189" t="s">
        <v>252</v>
      </c>
      <c r="K57" s="189"/>
      <c r="L57" s="194"/>
      <c r="M57" s="194"/>
      <c r="N57" s="194"/>
      <c r="O57" s="77"/>
      <c r="P57" s="77"/>
      <c r="Q57" s="77"/>
      <c r="R57" s="77"/>
      <c r="S57" s="77"/>
    </row>
    <row r="58" spans="4:21" x14ac:dyDescent="0.25">
      <c r="D58" s="77" t="s">
        <v>253</v>
      </c>
      <c r="E58" s="77" t="s">
        <v>254</v>
      </c>
      <c r="F58" s="77" t="s">
        <v>253</v>
      </c>
      <c r="G58" s="77" t="s">
        <v>254</v>
      </c>
      <c r="H58" s="77" t="s">
        <v>253</v>
      </c>
      <c r="I58" s="77" t="s">
        <v>254</v>
      </c>
      <c r="J58" s="77" t="s">
        <v>253</v>
      </c>
      <c r="K58" s="77" t="s">
        <v>254</v>
      </c>
      <c r="L58" s="194"/>
      <c r="M58" s="194"/>
      <c r="N58" s="194"/>
      <c r="O58" s="77"/>
      <c r="P58" s="77"/>
      <c r="Q58" s="77"/>
      <c r="R58" s="77"/>
      <c r="S58" s="77"/>
    </row>
    <row r="59" spans="4:21" x14ac:dyDescent="0.25">
      <c r="D59" s="77" t="s">
        <v>259</v>
      </c>
      <c r="E59" s="190" t="s">
        <v>64</v>
      </c>
      <c r="F59" s="77" t="s">
        <v>260</v>
      </c>
      <c r="G59" s="190" t="s">
        <v>64</v>
      </c>
      <c r="H59" s="77" t="s">
        <v>260</v>
      </c>
      <c r="I59" s="190" t="s">
        <v>64</v>
      </c>
      <c r="J59" s="77" t="s">
        <v>260</v>
      </c>
      <c r="K59" s="190" t="s">
        <v>64</v>
      </c>
      <c r="L59" s="77"/>
      <c r="M59" s="77"/>
      <c r="N59" s="77"/>
      <c r="O59" s="77"/>
      <c r="P59" s="77"/>
      <c r="Q59" s="77"/>
      <c r="R59" s="77"/>
      <c r="S59" s="77"/>
    </row>
    <row r="60" spans="4:21" x14ac:dyDescent="0.25">
      <c r="D60" s="77"/>
      <c r="E60" s="77"/>
      <c r="F60" s="77"/>
      <c r="G60" s="77"/>
      <c r="H60" s="77"/>
      <c r="I60" s="77"/>
      <c r="J60" s="77"/>
      <c r="K60" s="77"/>
      <c r="L60" s="77"/>
      <c r="M60" s="77"/>
      <c r="N60" s="77"/>
      <c r="O60" s="77"/>
      <c r="P60" s="77"/>
      <c r="Q60" s="77"/>
      <c r="R60" s="77"/>
      <c r="S60" s="77"/>
    </row>
    <row r="61" spans="4:21" x14ac:dyDescent="0.25">
      <c r="D61" s="412" t="s">
        <v>261</v>
      </c>
      <c r="E61" s="412"/>
      <c r="F61" s="412"/>
      <c r="G61" s="412"/>
      <c r="H61" s="412"/>
      <c r="I61" s="412"/>
      <c r="J61" s="412"/>
      <c r="K61" s="412"/>
      <c r="L61" s="412"/>
      <c r="M61" s="412"/>
      <c r="N61" s="412"/>
      <c r="O61" s="412"/>
      <c r="P61" s="412"/>
      <c r="Q61" s="412"/>
      <c r="R61" s="412"/>
      <c r="S61" s="412"/>
      <c r="T61" s="412"/>
      <c r="U61" s="412"/>
    </row>
    <row r="62" spans="4:21" ht="15" customHeight="1" x14ac:dyDescent="0.25">
      <c r="D62" s="200" t="s">
        <v>578</v>
      </c>
      <c r="E62" s="413" t="s">
        <v>584</v>
      </c>
      <c r="F62" s="414"/>
      <c r="G62" s="414"/>
      <c r="H62" s="414"/>
      <c r="I62" s="414"/>
      <c r="J62" s="414"/>
      <c r="K62" s="414"/>
      <c r="L62" s="414"/>
      <c r="M62" s="414"/>
      <c r="N62" s="414"/>
      <c r="O62" s="414"/>
      <c r="P62" s="414"/>
      <c r="Q62" s="414"/>
      <c r="R62" s="414"/>
      <c r="S62" s="414"/>
      <c r="T62" s="414"/>
      <c r="U62" s="414"/>
    </row>
    <row r="63" spans="4:21" x14ac:dyDescent="0.25">
      <c r="D63" s="195" t="s">
        <v>585</v>
      </c>
      <c r="E63" s="181"/>
      <c r="F63" s="181"/>
      <c r="G63" s="181"/>
      <c r="H63" s="181"/>
      <c r="I63" s="181"/>
      <c r="J63" s="181"/>
      <c r="K63" s="181"/>
      <c r="L63" s="181"/>
      <c r="M63" s="181">
        <v>2015</v>
      </c>
      <c r="N63" s="181">
        <v>2016</v>
      </c>
      <c r="O63" s="181">
        <v>2017</v>
      </c>
      <c r="P63" s="181">
        <v>2018</v>
      </c>
      <c r="Q63" s="181">
        <v>2019</v>
      </c>
      <c r="R63" s="188">
        <v>2020</v>
      </c>
      <c r="S63" s="181">
        <v>2021</v>
      </c>
      <c r="T63" s="181">
        <v>2022</v>
      </c>
      <c r="U63" s="181">
        <v>2023</v>
      </c>
    </row>
    <row r="64" spans="4:21" x14ac:dyDescent="0.25">
      <c r="D64" s="196" t="s">
        <v>586</v>
      </c>
      <c r="E64" s="191"/>
      <c r="F64" s="191"/>
      <c r="G64" s="191"/>
      <c r="H64" s="191"/>
      <c r="I64" s="191"/>
      <c r="J64" s="191"/>
      <c r="K64" s="191"/>
      <c r="L64" s="191"/>
      <c r="M64" s="193">
        <v>22572</v>
      </c>
      <c r="N64" s="193">
        <v>21457</v>
      </c>
      <c r="O64" s="193">
        <v>23970</v>
      </c>
      <c r="P64" s="193">
        <v>22894</v>
      </c>
      <c r="Q64" s="193">
        <v>23602</v>
      </c>
      <c r="R64" s="204">
        <v>24310</v>
      </c>
      <c r="S64" s="193">
        <v>23735</v>
      </c>
      <c r="T64" s="193">
        <v>22845</v>
      </c>
      <c r="U64" s="193">
        <v>22634</v>
      </c>
    </row>
    <row r="65" spans="4:21" x14ac:dyDescent="0.25">
      <c r="D65" s="196" t="s">
        <v>587</v>
      </c>
      <c r="E65" s="191"/>
      <c r="F65" s="191"/>
      <c r="G65" s="191"/>
      <c r="H65" s="191"/>
      <c r="I65" s="191"/>
      <c r="J65" s="191"/>
      <c r="K65" s="191"/>
      <c r="L65" s="191"/>
      <c r="M65" s="193">
        <v>15048</v>
      </c>
      <c r="N65" s="193">
        <v>14306</v>
      </c>
      <c r="O65" s="193">
        <v>12025</v>
      </c>
      <c r="P65" s="193">
        <v>11447</v>
      </c>
      <c r="Q65" s="193">
        <v>11801</v>
      </c>
      <c r="R65" s="204">
        <v>12155</v>
      </c>
      <c r="S65" s="193">
        <v>11867</v>
      </c>
      <c r="T65" s="193">
        <v>11145</v>
      </c>
      <c r="U65" s="193">
        <v>11231</v>
      </c>
    </row>
    <row r="66" spans="4:21" x14ac:dyDescent="0.25">
      <c r="D66" s="196" t="s">
        <v>588</v>
      </c>
      <c r="E66" s="191"/>
      <c r="F66" s="191"/>
      <c r="G66" s="191"/>
      <c r="H66" s="191"/>
      <c r="I66" s="191"/>
      <c r="J66" s="191"/>
      <c r="K66" s="191"/>
      <c r="L66" s="191"/>
      <c r="M66" s="193">
        <v>37620</v>
      </c>
      <c r="N66" s="193">
        <v>35763</v>
      </c>
      <c r="O66" s="193">
        <v>35995</v>
      </c>
      <c r="P66" s="193">
        <v>34341</v>
      </c>
      <c r="Q66" s="193">
        <v>35403</v>
      </c>
      <c r="R66" s="204">
        <v>36465</v>
      </c>
      <c r="S66" s="193">
        <v>35602</v>
      </c>
      <c r="T66" s="193">
        <v>33990</v>
      </c>
      <c r="U66" s="193">
        <v>33865</v>
      </c>
    </row>
    <row r="67" spans="4:21" ht="15" customHeight="1" x14ac:dyDescent="0.25">
      <c r="D67" s="195" t="s">
        <v>589</v>
      </c>
      <c r="E67" s="415" t="s">
        <v>584</v>
      </c>
      <c r="F67" s="416"/>
      <c r="G67" s="416"/>
      <c r="H67" s="416"/>
      <c r="I67" s="416"/>
      <c r="J67" s="416"/>
      <c r="K67" s="416"/>
      <c r="L67" s="416"/>
      <c r="M67" s="416"/>
      <c r="N67" s="416"/>
      <c r="O67" s="416"/>
      <c r="P67" s="416"/>
      <c r="Q67" s="416"/>
      <c r="R67" s="416"/>
      <c r="S67" s="416"/>
      <c r="T67" s="416"/>
      <c r="U67" s="416"/>
    </row>
    <row r="68" spans="4:21" x14ac:dyDescent="0.25">
      <c r="D68" s="196" t="s">
        <v>590</v>
      </c>
      <c r="E68" s="191"/>
      <c r="F68" s="191"/>
      <c r="G68" s="191"/>
      <c r="H68" s="191"/>
      <c r="I68" s="191"/>
      <c r="J68" s="191"/>
      <c r="K68" s="191"/>
      <c r="L68" s="191"/>
      <c r="M68" s="193">
        <v>3672</v>
      </c>
      <c r="N68" s="193">
        <v>3540</v>
      </c>
      <c r="O68" s="193">
        <v>3475</v>
      </c>
      <c r="P68" s="193">
        <v>3261</v>
      </c>
      <c r="Q68" s="193">
        <v>3365</v>
      </c>
      <c r="R68" s="204">
        <v>3423</v>
      </c>
      <c r="S68" s="193">
        <v>3498</v>
      </c>
      <c r="T68" s="193">
        <v>3387</v>
      </c>
      <c r="U68" s="193">
        <v>3384</v>
      </c>
    </row>
    <row r="69" spans="4:21" x14ac:dyDescent="0.25">
      <c r="D69" s="196" t="s">
        <v>591</v>
      </c>
      <c r="E69" s="191"/>
      <c r="F69" s="191"/>
      <c r="G69" s="191"/>
      <c r="H69" s="191"/>
      <c r="I69" s="191"/>
      <c r="J69" s="191"/>
      <c r="K69" s="191"/>
      <c r="L69" s="191"/>
      <c r="M69" s="205">
        <v>367</v>
      </c>
      <c r="N69" s="205">
        <v>353</v>
      </c>
      <c r="O69" s="205">
        <v>348</v>
      </c>
      <c r="P69" s="205">
        <v>326</v>
      </c>
      <c r="Q69" s="205">
        <v>328</v>
      </c>
      <c r="R69" s="182">
        <v>343</v>
      </c>
      <c r="S69" s="205">
        <v>350</v>
      </c>
      <c r="T69" s="205">
        <v>340</v>
      </c>
      <c r="U69" s="205">
        <v>338</v>
      </c>
    </row>
    <row r="70" spans="4:21" x14ac:dyDescent="0.25">
      <c r="D70" s="196" t="s">
        <v>592</v>
      </c>
      <c r="E70" s="191"/>
      <c r="F70" s="191"/>
      <c r="G70" s="191"/>
      <c r="H70" s="191"/>
      <c r="I70" s="191"/>
      <c r="J70" s="191"/>
      <c r="K70" s="191"/>
      <c r="L70" s="191"/>
      <c r="M70" s="193">
        <v>32677</v>
      </c>
      <c r="N70" s="193">
        <v>31502</v>
      </c>
      <c r="O70" s="193">
        <v>30931</v>
      </c>
      <c r="P70" s="193">
        <v>29022</v>
      </c>
      <c r="Q70" s="193">
        <v>29884</v>
      </c>
      <c r="R70" s="204">
        <v>30466</v>
      </c>
      <c r="S70" s="193">
        <v>31134</v>
      </c>
      <c r="T70" s="193">
        <v>30151</v>
      </c>
      <c r="U70" s="193">
        <v>30114</v>
      </c>
    </row>
    <row r="71" spans="4:21" x14ac:dyDescent="0.25">
      <c r="D71" s="196" t="s">
        <v>581</v>
      </c>
      <c r="E71" s="191"/>
      <c r="F71" s="191"/>
      <c r="G71" s="191"/>
      <c r="H71" s="191"/>
      <c r="I71" s="191"/>
      <c r="J71" s="191"/>
      <c r="K71" s="191"/>
      <c r="L71" s="191"/>
      <c r="M71" s="193">
        <v>36716</v>
      </c>
      <c r="N71" s="193">
        <v>35395</v>
      </c>
      <c r="O71" s="193">
        <v>34754</v>
      </c>
      <c r="P71" s="193">
        <v>32609</v>
      </c>
      <c r="Q71" s="193">
        <v>33577</v>
      </c>
      <c r="R71" s="204">
        <v>34232</v>
      </c>
      <c r="S71" s="193">
        <v>34982</v>
      </c>
      <c r="T71" s="193">
        <v>33878</v>
      </c>
      <c r="U71" s="193">
        <v>33863</v>
      </c>
    </row>
    <row r="72" spans="4:21" ht="15" customHeight="1" x14ac:dyDescent="0.25">
      <c r="D72" s="195" t="s">
        <v>262</v>
      </c>
      <c r="E72" s="415" t="s">
        <v>593</v>
      </c>
      <c r="F72" s="416"/>
      <c r="G72" s="416"/>
      <c r="H72" s="416"/>
      <c r="I72" s="416"/>
      <c r="J72" s="416"/>
      <c r="K72" s="416"/>
      <c r="L72" s="416"/>
      <c r="M72" s="416"/>
      <c r="N72" s="416"/>
      <c r="O72" s="416"/>
      <c r="P72" s="416"/>
      <c r="Q72" s="416"/>
      <c r="R72" s="416"/>
      <c r="S72" s="416"/>
      <c r="T72" s="416"/>
      <c r="U72" s="416"/>
    </row>
    <row r="73" spans="4:21" ht="18.75" customHeight="1" x14ac:dyDescent="0.25">
      <c r="D73" s="196" t="s">
        <v>594</v>
      </c>
      <c r="E73" s="191"/>
      <c r="F73" s="191"/>
      <c r="G73" s="191"/>
      <c r="H73" s="191"/>
      <c r="I73" s="191"/>
      <c r="J73" s="191"/>
      <c r="K73" s="191"/>
      <c r="L73" s="191"/>
      <c r="M73" s="193">
        <v>5439</v>
      </c>
      <c r="N73" s="193">
        <v>4697</v>
      </c>
      <c r="O73" s="193">
        <v>5567</v>
      </c>
      <c r="P73" s="193">
        <v>5845</v>
      </c>
      <c r="Q73" s="193">
        <v>6191</v>
      </c>
      <c r="R73" s="206">
        <v>6515</v>
      </c>
      <c r="S73" s="206">
        <v>7097</v>
      </c>
      <c r="T73" s="206">
        <v>7212</v>
      </c>
      <c r="U73" s="206">
        <v>7208</v>
      </c>
    </row>
    <row r="74" spans="4:21" x14ac:dyDescent="0.25">
      <c r="D74" s="195" t="s">
        <v>263</v>
      </c>
      <c r="E74" s="415" t="s">
        <v>264</v>
      </c>
      <c r="F74" s="416"/>
      <c r="G74" s="416"/>
      <c r="H74" s="416"/>
      <c r="I74" s="416"/>
      <c r="J74" s="416"/>
      <c r="K74" s="416"/>
      <c r="L74" s="416"/>
      <c r="M74" s="416"/>
      <c r="N74" s="416"/>
      <c r="O74" s="416"/>
      <c r="P74" s="416"/>
      <c r="Q74" s="416"/>
      <c r="R74" s="416"/>
      <c r="S74" s="416"/>
      <c r="T74" s="416"/>
      <c r="U74" s="416"/>
    </row>
    <row r="75" spans="4:21" x14ac:dyDescent="0.25">
      <c r="D75" s="196" t="s">
        <v>595</v>
      </c>
      <c r="E75" s="191"/>
      <c r="F75" s="191"/>
      <c r="G75" s="191"/>
      <c r="H75" s="191"/>
      <c r="I75" s="191"/>
      <c r="J75" s="191"/>
      <c r="K75" s="191"/>
      <c r="L75" s="191"/>
      <c r="M75" s="205">
        <v>865</v>
      </c>
      <c r="N75" s="205">
        <v>786</v>
      </c>
      <c r="O75" s="205">
        <v>844</v>
      </c>
      <c r="P75" s="205">
        <v>786</v>
      </c>
      <c r="Q75" s="205">
        <v>844</v>
      </c>
      <c r="R75" s="207">
        <v>901</v>
      </c>
      <c r="S75" s="193">
        <v>1151</v>
      </c>
      <c r="T75" s="193">
        <v>1123</v>
      </c>
      <c r="U75" s="193">
        <v>1538</v>
      </c>
    </row>
    <row r="76" spans="4:21" x14ac:dyDescent="0.25">
      <c r="D76" s="196" t="s">
        <v>596</v>
      </c>
      <c r="E76" s="191"/>
      <c r="F76" s="191"/>
      <c r="G76" s="191"/>
      <c r="H76" s="191"/>
      <c r="I76" s="191"/>
      <c r="J76" s="191"/>
      <c r="K76" s="191"/>
      <c r="L76" s="191"/>
      <c r="M76" s="205">
        <v>261</v>
      </c>
      <c r="N76" s="205">
        <v>279</v>
      </c>
      <c r="O76" s="205">
        <v>290</v>
      </c>
      <c r="P76" s="205">
        <v>279</v>
      </c>
      <c r="Q76" s="205">
        <v>290</v>
      </c>
      <c r="R76" s="207">
        <v>311</v>
      </c>
      <c r="S76" s="205">
        <v>332</v>
      </c>
      <c r="T76" s="205">
        <v>339</v>
      </c>
      <c r="U76" s="205">
        <v>305</v>
      </c>
    </row>
    <row r="77" spans="4:21" ht="25.5" x14ac:dyDescent="0.25">
      <c r="D77" s="196" t="s">
        <v>597</v>
      </c>
      <c r="E77" s="191"/>
      <c r="F77" s="191"/>
      <c r="G77" s="191"/>
      <c r="H77" s="191"/>
      <c r="I77" s="191"/>
      <c r="J77" s="191"/>
      <c r="K77" s="191"/>
      <c r="L77" s="191"/>
      <c r="M77" s="205">
        <v>5</v>
      </c>
      <c r="N77" s="205">
        <v>5</v>
      </c>
      <c r="O77" s="205">
        <v>5</v>
      </c>
      <c r="P77" s="205">
        <v>5</v>
      </c>
      <c r="Q77" s="205">
        <v>5</v>
      </c>
      <c r="R77" s="207">
        <v>5</v>
      </c>
      <c r="S77" s="205">
        <v>5</v>
      </c>
      <c r="T77" s="205">
        <v>6</v>
      </c>
      <c r="U77" s="205">
        <v>6</v>
      </c>
    </row>
    <row r="78" spans="4:21" x14ac:dyDescent="0.25">
      <c r="D78" s="196" t="s">
        <v>598</v>
      </c>
      <c r="E78" s="191"/>
      <c r="F78" s="191"/>
      <c r="G78" s="191"/>
      <c r="H78" s="191"/>
      <c r="I78" s="191"/>
      <c r="J78" s="191"/>
      <c r="K78" s="191"/>
      <c r="L78" s="191"/>
      <c r="M78" s="193">
        <v>1131</v>
      </c>
      <c r="N78" s="193">
        <v>1070</v>
      </c>
      <c r="O78" s="193">
        <v>1139</v>
      </c>
      <c r="P78" s="193">
        <v>1070</v>
      </c>
      <c r="Q78" s="193">
        <v>1139</v>
      </c>
      <c r="R78" s="208">
        <v>1217</v>
      </c>
      <c r="S78" s="193">
        <v>1488</v>
      </c>
      <c r="T78" s="193">
        <v>1468</v>
      </c>
      <c r="U78" s="193">
        <v>1849</v>
      </c>
    </row>
    <row r="79" spans="4:21" ht="15" customHeight="1" x14ac:dyDescent="0.25">
      <c r="D79" s="195" t="s">
        <v>599</v>
      </c>
      <c r="E79" s="415" t="s">
        <v>584</v>
      </c>
      <c r="F79" s="416"/>
      <c r="G79" s="416"/>
      <c r="H79" s="416"/>
      <c r="I79" s="416"/>
      <c r="J79" s="416"/>
      <c r="K79" s="416"/>
      <c r="L79" s="416"/>
      <c r="M79" s="416"/>
      <c r="N79" s="416"/>
      <c r="O79" s="416"/>
      <c r="P79" s="416"/>
      <c r="Q79" s="416"/>
      <c r="R79" s="416"/>
      <c r="S79" s="416"/>
      <c r="T79" s="416"/>
      <c r="U79" s="416"/>
    </row>
    <row r="80" spans="4:21" ht="25.5" x14ac:dyDescent="0.25">
      <c r="D80" s="196" t="s">
        <v>600</v>
      </c>
      <c r="E80" s="191"/>
      <c r="F80" s="191"/>
      <c r="G80" s="191"/>
      <c r="H80" s="191"/>
      <c r="I80" s="191"/>
      <c r="J80" s="191"/>
      <c r="K80" s="191"/>
      <c r="L80" s="191"/>
      <c r="M80" s="193">
        <v>4233</v>
      </c>
      <c r="N80" s="193">
        <v>3923</v>
      </c>
      <c r="O80" s="193">
        <v>3640</v>
      </c>
      <c r="P80" s="193">
        <v>3822</v>
      </c>
      <c r="Q80" s="193">
        <v>3628</v>
      </c>
      <c r="R80" s="204">
        <v>3814</v>
      </c>
      <c r="S80" s="193">
        <v>4235</v>
      </c>
      <c r="T80" s="193">
        <v>4286</v>
      </c>
      <c r="U80" s="193">
        <v>4359</v>
      </c>
    </row>
    <row r="81" spans="4:21" ht="25.5" x14ac:dyDescent="0.25">
      <c r="D81" s="196" t="s">
        <v>601</v>
      </c>
      <c r="E81" s="191"/>
      <c r="F81" s="191"/>
      <c r="G81" s="191"/>
      <c r="H81" s="191"/>
      <c r="I81" s="191"/>
      <c r="J81" s="191"/>
      <c r="K81" s="191"/>
      <c r="L81" s="191"/>
      <c r="M81" s="193">
        <v>6473</v>
      </c>
      <c r="N81" s="193">
        <v>6311</v>
      </c>
      <c r="O81" s="193">
        <v>5823</v>
      </c>
      <c r="P81" s="193">
        <v>5983</v>
      </c>
      <c r="Q81" s="193">
        <v>5824</v>
      </c>
      <c r="R81" s="204">
        <v>5923</v>
      </c>
      <c r="S81" s="193">
        <v>6268</v>
      </c>
      <c r="T81" s="193">
        <v>6649</v>
      </c>
      <c r="U81" s="193">
        <v>7201</v>
      </c>
    </row>
    <row r="82" spans="4:21" ht="25.5" x14ac:dyDescent="0.25">
      <c r="D82" s="196" t="s">
        <v>582</v>
      </c>
      <c r="E82" s="191"/>
      <c r="F82" s="191"/>
      <c r="G82" s="191"/>
      <c r="H82" s="191"/>
      <c r="I82" s="191"/>
      <c r="J82" s="191"/>
      <c r="K82" s="191"/>
      <c r="L82" s="191"/>
      <c r="M82" s="193">
        <v>10706</v>
      </c>
      <c r="N82" s="193">
        <v>10234</v>
      </c>
      <c r="O82" s="193">
        <v>9463</v>
      </c>
      <c r="P82" s="193">
        <v>9805</v>
      </c>
      <c r="Q82" s="193">
        <v>9452</v>
      </c>
      <c r="R82" s="204">
        <v>9737</v>
      </c>
      <c r="S82" s="193">
        <v>10503</v>
      </c>
      <c r="T82" s="193">
        <v>10935</v>
      </c>
      <c r="U82" s="193">
        <v>11560</v>
      </c>
    </row>
    <row r="83" spans="4:21" x14ac:dyDescent="0.25">
      <c r="D83" s="189" t="s">
        <v>252</v>
      </c>
      <c r="E83" s="189"/>
      <c r="F83" s="189" t="s">
        <v>252</v>
      </c>
      <c r="G83" s="189"/>
      <c r="H83" s="189" t="s">
        <v>252</v>
      </c>
      <c r="I83" s="189"/>
      <c r="J83" s="189" t="s">
        <v>252</v>
      </c>
      <c r="K83" s="189"/>
      <c r="L83" s="77"/>
      <c r="M83" s="77"/>
      <c r="N83" s="77"/>
      <c r="O83" s="77"/>
      <c r="P83" s="77"/>
      <c r="Q83" s="77"/>
      <c r="R83" s="77"/>
      <c r="S83" s="77"/>
    </row>
    <row r="84" spans="4:21" x14ac:dyDescent="0.25">
      <c r="D84" s="77" t="s">
        <v>253</v>
      </c>
      <c r="E84" s="77" t="s">
        <v>254</v>
      </c>
      <c r="F84" s="77" t="s">
        <v>253</v>
      </c>
      <c r="G84" s="77" t="s">
        <v>254</v>
      </c>
      <c r="H84" s="77" t="s">
        <v>253</v>
      </c>
      <c r="I84" s="77" t="s">
        <v>254</v>
      </c>
      <c r="J84" s="77" t="s">
        <v>253</v>
      </c>
      <c r="K84" s="77" t="s">
        <v>254</v>
      </c>
      <c r="L84" s="77"/>
      <c r="M84" s="77"/>
      <c r="N84" s="77"/>
      <c r="O84" s="77"/>
      <c r="P84" s="77"/>
      <c r="Q84" s="77"/>
      <c r="R84" s="77"/>
      <c r="S84" s="77"/>
    </row>
    <row r="85" spans="4:21" x14ac:dyDescent="0.25">
      <c r="D85" s="77" t="s">
        <v>260</v>
      </c>
      <c r="E85" s="190" t="s">
        <v>64</v>
      </c>
      <c r="F85" s="77" t="s">
        <v>255</v>
      </c>
      <c r="G85" s="190" t="s">
        <v>64</v>
      </c>
      <c r="H85" s="77" t="s">
        <v>255</v>
      </c>
      <c r="I85" s="190" t="s">
        <v>64</v>
      </c>
      <c r="J85" s="77" t="s">
        <v>255</v>
      </c>
      <c r="K85" s="190" t="s">
        <v>64</v>
      </c>
    </row>
    <row r="89" spans="4:21" ht="17.25" customHeight="1" x14ac:dyDescent="0.25">
      <c r="D89" s="409" t="s">
        <v>602</v>
      </c>
      <c r="E89" s="410"/>
      <c r="F89" s="410"/>
      <c r="G89" s="410"/>
      <c r="H89" s="410"/>
      <c r="I89" s="410"/>
      <c r="J89" s="410"/>
      <c r="K89" s="410"/>
      <c r="L89" s="410"/>
      <c r="M89" s="410"/>
      <c r="N89" s="410"/>
      <c r="O89" s="410"/>
      <c r="P89" s="411"/>
    </row>
    <row r="90" spans="4:21" x14ac:dyDescent="0.25">
      <c r="D90" s="197" t="s">
        <v>265</v>
      </c>
      <c r="E90" s="197" t="s">
        <v>266</v>
      </c>
      <c r="F90" s="197"/>
      <c r="G90" s="197"/>
      <c r="H90" s="197"/>
      <c r="I90" s="197"/>
      <c r="J90" s="197"/>
      <c r="K90" s="197"/>
      <c r="L90" s="197">
        <v>2019</v>
      </c>
      <c r="M90" s="197">
        <v>2020</v>
      </c>
      <c r="N90" s="197">
        <v>2021</v>
      </c>
      <c r="O90" s="197">
        <v>2022</v>
      </c>
      <c r="P90" s="197">
        <v>2023</v>
      </c>
    </row>
    <row r="91" spans="4:21" x14ac:dyDescent="0.25">
      <c r="D91" s="107" t="s">
        <v>267</v>
      </c>
      <c r="E91" s="107" t="s">
        <v>268</v>
      </c>
      <c r="F91" s="107"/>
      <c r="G91" s="107"/>
      <c r="H91" s="107"/>
      <c r="I91" s="107"/>
      <c r="J91" s="107"/>
      <c r="K91" s="107"/>
      <c r="L91" s="201">
        <v>283951</v>
      </c>
      <c r="M91" s="201">
        <v>178141</v>
      </c>
      <c r="N91" s="201">
        <v>195328</v>
      </c>
      <c r="O91" s="201">
        <v>150956</v>
      </c>
      <c r="P91" s="201">
        <v>158590</v>
      </c>
    </row>
    <row r="92" spans="4:21" x14ac:dyDescent="0.25">
      <c r="D92" s="107" t="s">
        <v>269</v>
      </c>
      <c r="E92" s="107" t="s">
        <v>270</v>
      </c>
      <c r="F92" s="107"/>
      <c r="G92" s="107"/>
      <c r="H92" s="107"/>
      <c r="I92" s="107"/>
      <c r="J92" s="107"/>
      <c r="K92" s="107"/>
      <c r="L92" s="201">
        <v>20528</v>
      </c>
      <c r="M92" s="201">
        <v>10051</v>
      </c>
      <c r="N92" s="201">
        <v>17104</v>
      </c>
      <c r="O92" s="201">
        <v>18898</v>
      </c>
      <c r="P92" s="201">
        <v>8375</v>
      </c>
    </row>
    <row r="93" spans="4:21" x14ac:dyDescent="0.25">
      <c r="D93" s="107" t="s">
        <v>271</v>
      </c>
      <c r="E93" s="107" t="s">
        <v>272</v>
      </c>
      <c r="F93" s="107"/>
      <c r="G93" s="107"/>
      <c r="H93" s="107"/>
      <c r="I93" s="107"/>
      <c r="J93" s="107"/>
      <c r="K93" s="107"/>
      <c r="L93" s="201">
        <v>34334</v>
      </c>
      <c r="M93" s="201">
        <v>23641</v>
      </c>
      <c r="N93" s="201">
        <v>29687</v>
      </c>
      <c r="O93" s="201">
        <v>24024</v>
      </c>
      <c r="P93" s="201">
        <v>0</v>
      </c>
    </row>
    <row r="94" spans="4:21" x14ac:dyDescent="0.25">
      <c r="D94" s="107" t="s">
        <v>273</v>
      </c>
      <c r="E94" s="107" t="s">
        <v>274</v>
      </c>
      <c r="F94" s="107"/>
      <c r="G94" s="107"/>
      <c r="H94" s="107"/>
      <c r="I94" s="107"/>
      <c r="J94" s="107"/>
      <c r="K94" s="107"/>
      <c r="L94" s="201">
        <v>70283</v>
      </c>
      <c r="M94" s="201">
        <v>17012</v>
      </c>
      <c r="N94" s="201">
        <v>16662</v>
      </c>
      <c r="O94" s="201">
        <v>15133</v>
      </c>
      <c r="P94" s="201">
        <v>28090</v>
      </c>
    </row>
    <row r="95" spans="4:21" x14ac:dyDescent="0.25">
      <c r="D95" s="107" t="s">
        <v>275</v>
      </c>
      <c r="E95" s="107" t="s">
        <v>276</v>
      </c>
      <c r="F95" s="107"/>
      <c r="G95" s="107"/>
      <c r="H95" s="107"/>
      <c r="I95" s="107"/>
      <c r="J95" s="107"/>
      <c r="K95" s="107"/>
      <c r="L95" s="201">
        <v>16308</v>
      </c>
      <c r="M95" s="201">
        <v>11366</v>
      </c>
      <c r="N95" s="201">
        <v>20829</v>
      </c>
      <c r="O95" s="201">
        <v>10068</v>
      </c>
      <c r="P95" s="201">
        <v>5389</v>
      </c>
    </row>
    <row r="96" spans="4:21" x14ac:dyDescent="0.25">
      <c r="D96" s="107" t="s">
        <v>277</v>
      </c>
      <c r="E96" s="107" t="s">
        <v>278</v>
      </c>
      <c r="F96" s="107"/>
      <c r="G96" s="107"/>
      <c r="H96" s="107"/>
      <c r="I96" s="107"/>
      <c r="J96" s="107"/>
      <c r="K96" s="107"/>
      <c r="L96" s="201">
        <v>30898</v>
      </c>
      <c r="M96" s="201">
        <v>23073</v>
      </c>
      <c r="N96" s="201">
        <v>13581</v>
      </c>
      <c r="O96" s="201">
        <v>20326</v>
      </c>
      <c r="P96" s="201">
        <v>20718</v>
      </c>
    </row>
    <row r="97" spans="4:16" x14ac:dyDescent="0.25">
      <c r="D97" s="107" t="s">
        <v>279</v>
      </c>
      <c r="E97" s="107" t="s">
        <v>280</v>
      </c>
      <c r="F97" s="107"/>
      <c r="G97" s="107"/>
      <c r="H97" s="107"/>
      <c r="I97" s="107"/>
      <c r="J97" s="107"/>
      <c r="K97" s="107"/>
      <c r="L97" s="201">
        <v>77740</v>
      </c>
      <c r="M97" s="201">
        <v>43845</v>
      </c>
      <c r="N97" s="201">
        <v>91464</v>
      </c>
      <c r="O97" s="201">
        <v>62196</v>
      </c>
      <c r="P97" s="201">
        <v>49117</v>
      </c>
    </row>
    <row r="98" spans="4:16" x14ac:dyDescent="0.25">
      <c r="D98" s="107" t="s">
        <v>281</v>
      </c>
      <c r="E98" s="107" t="s">
        <v>282</v>
      </c>
      <c r="F98" s="107"/>
      <c r="G98" s="107"/>
      <c r="H98" s="107"/>
      <c r="I98" s="107"/>
      <c r="J98" s="107"/>
      <c r="K98" s="107"/>
      <c r="L98" s="201">
        <v>75480</v>
      </c>
      <c r="M98" s="201">
        <v>26759</v>
      </c>
      <c r="N98" s="201">
        <v>36979</v>
      </c>
      <c r="O98" s="201">
        <v>35605</v>
      </c>
      <c r="P98" s="201">
        <v>33004</v>
      </c>
    </row>
    <row r="99" spans="4:16" x14ac:dyDescent="0.25">
      <c r="D99" s="107" t="s">
        <v>283</v>
      </c>
      <c r="E99" s="107" t="s">
        <v>284</v>
      </c>
      <c r="F99" s="107"/>
      <c r="G99" s="107"/>
      <c r="H99" s="107"/>
      <c r="I99" s="107"/>
      <c r="J99" s="107"/>
      <c r="K99" s="107"/>
      <c r="L99" s="201">
        <v>17291</v>
      </c>
      <c r="M99" s="201">
        <v>19987</v>
      </c>
      <c r="N99" s="201">
        <v>13373</v>
      </c>
      <c r="O99" s="201">
        <v>16189</v>
      </c>
      <c r="P99" s="201">
        <v>15190</v>
      </c>
    </row>
    <row r="100" spans="4:16" x14ac:dyDescent="0.25">
      <c r="D100" s="107" t="s">
        <v>285</v>
      </c>
      <c r="E100" s="107" t="s">
        <v>286</v>
      </c>
      <c r="F100" s="107"/>
      <c r="G100" s="107"/>
      <c r="H100" s="107"/>
      <c r="I100" s="107"/>
      <c r="J100" s="107"/>
      <c r="K100" s="107"/>
      <c r="L100" s="201">
        <v>58602</v>
      </c>
      <c r="M100" s="201">
        <v>33167</v>
      </c>
      <c r="N100" s="201">
        <v>31652</v>
      </c>
      <c r="O100" s="201">
        <v>27640</v>
      </c>
      <c r="P100" s="201">
        <v>23758</v>
      </c>
    </row>
    <row r="101" spans="4:16" x14ac:dyDescent="0.25">
      <c r="D101" s="107" t="s">
        <v>287</v>
      </c>
      <c r="E101" s="107" t="s">
        <v>288</v>
      </c>
      <c r="F101" s="107"/>
      <c r="G101" s="107"/>
      <c r="H101" s="107"/>
      <c r="I101" s="107"/>
      <c r="J101" s="107"/>
      <c r="K101" s="107"/>
      <c r="L101" s="201">
        <v>26818</v>
      </c>
      <c r="M101" s="201">
        <v>14650</v>
      </c>
      <c r="N101" s="201">
        <v>12134</v>
      </c>
      <c r="O101" s="201">
        <v>12686</v>
      </c>
      <c r="P101" s="201">
        <v>7561</v>
      </c>
    </row>
    <row r="102" spans="4:16" x14ac:dyDescent="0.25">
      <c r="D102" s="107" t="s">
        <v>289</v>
      </c>
      <c r="E102" s="107" t="s">
        <v>290</v>
      </c>
      <c r="F102" s="107"/>
      <c r="G102" s="107"/>
      <c r="H102" s="107"/>
      <c r="I102" s="107"/>
      <c r="J102" s="107"/>
      <c r="K102" s="107"/>
      <c r="L102" s="201">
        <v>35097</v>
      </c>
      <c r="M102" s="201">
        <v>18314</v>
      </c>
      <c r="N102" s="201">
        <v>19888</v>
      </c>
      <c r="O102" s="201">
        <v>16779</v>
      </c>
      <c r="P102" s="201">
        <v>13076</v>
      </c>
    </row>
    <row r="103" spans="4:16" x14ac:dyDescent="0.25">
      <c r="D103" s="107" t="s">
        <v>291</v>
      </c>
      <c r="E103" s="107" t="s">
        <v>292</v>
      </c>
      <c r="F103" s="107"/>
      <c r="G103" s="107"/>
      <c r="H103" s="107"/>
      <c r="I103" s="107"/>
      <c r="J103" s="107"/>
      <c r="K103" s="107"/>
      <c r="L103" s="201">
        <v>15746</v>
      </c>
      <c r="M103" s="201">
        <v>3121</v>
      </c>
      <c r="N103" s="201">
        <v>9594</v>
      </c>
      <c r="O103" s="201">
        <v>5121</v>
      </c>
      <c r="P103" s="201">
        <v>2019</v>
      </c>
    </row>
    <row r="104" spans="4:16" x14ac:dyDescent="0.25">
      <c r="D104" s="107" t="s">
        <v>293</v>
      </c>
      <c r="E104" s="107" t="s">
        <v>294</v>
      </c>
      <c r="F104" s="107"/>
      <c r="G104" s="107"/>
      <c r="H104" s="107"/>
      <c r="I104" s="107"/>
      <c r="J104" s="107"/>
      <c r="K104" s="107"/>
      <c r="L104" s="201">
        <v>7593</v>
      </c>
      <c r="M104" s="201">
        <v>7745</v>
      </c>
      <c r="N104" s="201">
        <v>5123</v>
      </c>
      <c r="O104" s="201">
        <v>6490</v>
      </c>
      <c r="P104" s="201">
        <v>1683</v>
      </c>
    </row>
    <row r="105" spans="4:16" x14ac:dyDescent="0.25">
      <c r="D105" s="107" t="s">
        <v>295</v>
      </c>
      <c r="E105" s="107" t="s">
        <v>296</v>
      </c>
      <c r="F105" s="107"/>
      <c r="G105" s="107"/>
      <c r="H105" s="107"/>
      <c r="I105" s="107"/>
      <c r="J105" s="107"/>
      <c r="K105" s="107"/>
      <c r="L105" s="201">
        <v>17231</v>
      </c>
      <c r="M105" s="201">
        <v>9021</v>
      </c>
      <c r="N105" s="201">
        <v>9428</v>
      </c>
      <c r="O105" s="201">
        <v>8379</v>
      </c>
      <c r="P105" s="201">
        <v>7948</v>
      </c>
    </row>
    <row r="106" spans="4:16" x14ac:dyDescent="0.25">
      <c r="D106" s="107" t="s">
        <v>297</v>
      </c>
      <c r="E106" s="107"/>
      <c r="F106" s="107"/>
      <c r="G106" s="107"/>
      <c r="H106" s="107"/>
      <c r="I106" s="107"/>
      <c r="J106" s="107"/>
      <c r="K106" s="107"/>
      <c r="L106" s="201">
        <v>91345</v>
      </c>
      <c r="M106" s="201">
        <v>81190</v>
      </c>
      <c r="N106" s="201">
        <v>84663</v>
      </c>
      <c r="O106" s="201">
        <v>58547</v>
      </c>
      <c r="P106" s="201">
        <v>50543</v>
      </c>
    </row>
    <row r="107" spans="4:16" x14ac:dyDescent="0.25">
      <c r="D107" s="108" t="s">
        <v>298</v>
      </c>
      <c r="E107" s="108"/>
      <c r="F107" s="108"/>
      <c r="G107" s="108"/>
      <c r="H107" s="108"/>
      <c r="I107" s="108"/>
      <c r="J107" s="108"/>
      <c r="K107" s="108"/>
      <c r="L107" s="202">
        <f>SUM(L91:L106)</f>
        <v>879245</v>
      </c>
      <c r="M107" s="202">
        <f t="shared" ref="M107:P107" si="0">SUM(M91:M106)</f>
        <v>521083</v>
      </c>
      <c r="N107" s="202">
        <f t="shared" si="0"/>
        <v>607489</v>
      </c>
      <c r="O107" s="202">
        <f t="shared" si="0"/>
        <v>489037</v>
      </c>
      <c r="P107" s="202">
        <f t="shared" si="0"/>
        <v>425061</v>
      </c>
    </row>
    <row r="108" spans="4:16" x14ac:dyDescent="0.25">
      <c r="D108" s="108" t="s">
        <v>299</v>
      </c>
      <c r="E108" s="108"/>
      <c r="F108" s="108"/>
      <c r="G108" s="108"/>
      <c r="H108" s="108"/>
      <c r="I108" s="108"/>
      <c r="J108" s="108"/>
      <c r="K108" s="108"/>
      <c r="L108" s="202">
        <v>45952</v>
      </c>
      <c r="M108" s="202">
        <v>29885</v>
      </c>
      <c r="N108" s="202">
        <v>30717</v>
      </c>
      <c r="O108" s="202">
        <v>24693</v>
      </c>
      <c r="P108" s="202">
        <v>23377</v>
      </c>
    </row>
    <row r="109" spans="4:16" x14ac:dyDescent="0.25">
      <c r="D109" s="198" t="s">
        <v>300</v>
      </c>
      <c r="E109" s="198"/>
      <c r="F109" s="198"/>
      <c r="G109" s="198"/>
      <c r="H109" s="198"/>
      <c r="I109" s="198"/>
      <c r="J109" s="198"/>
      <c r="K109" s="198"/>
      <c r="L109" s="203">
        <f>SUM(L107:L108)</f>
        <v>925197</v>
      </c>
      <c r="M109" s="203">
        <f t="shared" ref="M109:P109" si="1">SUM(M107:M108)</f>
        <v>550968</v>
      </c>
      <c r="N109" s="203">
        <f t="shared" si="1"/>
        <v>638206</v>
      </c>
      <c r="O109" s="203">
        <f t="shared" si="1"/>
        <v>513730</v>
      </c>
      <c r="P109" s="203">
        <f t="shared" si="1"/>
        <v>448438</v>
      </c>
    </row>
    <row r="110" spans="4:16" x14ac:dyDescent="0.25">
      <c r="D110" s="123" t="s">
        <v>301</v>
      </c>
      <c r="E110" s="123"/>
      <c r="F110" s="123"/>
      <c r="G110" s="123"/>
      <c r="H110" s="123"/>
      <c r="I110" s="123"/>
      <c r="J110" s="123"/>
      <c r="K110" s="123"/>
      <c r="L110" s="123" t="s">
        <v>302</v>
      </c>
      <c r="M110" s="123"/>
      <c r="N110" s="123"/>
      <c r="O110" s="123"/>
      <c r="P110" s="123"/>
    </row>
    <row r="111" spans="4:16" x14ac:dyDescent="0.25">
      <c r="D111" s="77" t="s">
        <v>253</v>
      </c>
      <c r="E111" s="77" t="s">
        <v>254</v>
      </c>
    </row>
    <row r="112" spans="4:16" x14ac:dyDescent="0.25">
      <c r="D112" s="77" t="s">
        <v>303</v>
      </c>
      <c r="E112" s="190" t="s">
        <v>64</v>
      </c>
    </row>
    <row r="116" spans="4:15" x14ac:dyDescent="0.25">
      <c r="D116" s="409" t="s">
        <v>304</v>
      </c>
      <c r="E116" s="410"/>
      <c r="F116" s="410"/>
      <c r="G116" s="410"/>
      <c r="H116" s="410"/>
      <c r="I116" s="410"/>
      <c r="J116" s="410"/>
      <c r="K116" s="410"/>
      <c r="L116" s="410"/>
      <c r="M116" s="410"/>
      <c r="N116" s="410"/>
      <c r="O116" s="410"/>
    </row>
    <row r="117" spans="4:15" x14ac:dyDescent="0.25">
      <c r="D117" s="197" t="s">
        <v>305</v>
      </c>
      <c r="E117" s="197" t="s">
        <v>306</v>
      </c>
      <c r="F117" s="197"/>
      <c r="G117" s="197"/>
      <c r="H117" s="197"/>
      <c r="I117" s="197"/>
      <c r="J117" s="197"/>
      <c r="K117" s="197"/>
      <c r="L117" s="197" t="s">
        <v>307</v>
      </c>
      <c r="M117" s="197" t="s">
        <v>308</v>
      </c>
      <c r="N117" s="197" t="s">
        <v>309</v>
      </c>
      <c r="O117" s="197" t="s">
        <v>310</v>
      </c>
    </row>
    <row r="118" spans="4:15" x14ac:dyDescent="0.25">
      <c r="D118" s="107">
        <v>2019</v>
      </c>
      <c r="E118" s="201">
        <v>305</v>
      </c>
      <c r="F118" s="201"/>
      <c r="G118" s="201"/>
      <c r="H118" s="201"/>
      <c r="I118" s="201"/>
      <c r="J118" s="201"/>
      <c r="K118" s="201"/>
      <c r="L118" s="201">
        <v>6456</v>
      </c>
      <c r="M118" s="201">
        <v>6760</v>
      </c>
      <c r="N118" s="201">
        <v>23777</v>
      </c>
      <c r="O118" s="201">
        <v>30537</v>
      </c>
    </row>
    <row r="119" spans="4:15" x14ac:dyDescent="0.25">
      <c r="D119" s="107">
        <v>2020</v>
      </c>
      <c r="E119" s="201">
        <v>221</v>
      </c>
      <c r="F119" s="201"/>
      <c r="G119" s="201"/>
      <c r="H119" s="201"/>
      <c r="I119" s="201"/>
      <c r="J119" s="201"/>
      <c r="K119" s="201"/>
      <c r="L119" s="201">
        <v>5950</v>
      </c>
      <c r="M119" s="201">
        <f t="shared" ref="M119:M122" si="2">E119+L119</f>
        <v>6171</v>
      </c>
      <c r="N119" s="201">
        <v>31168</v>
      </c>
      <c r="O119" s="201">
        <v>37340</v>
      </c>
    </row>
    <row r="120" spans="4:15" x14ac:dyDescent="0.25">
      <c r="D120" s="199" t="s">
        <v>311</v>
      </c>
      <c r="E120" s="201">
        <v>248</v>
      </c>
      <c r="F120" s="201"/>
      <c r="G120" s="201"/>
      <c r="H120" s="201"/>
      <c r="I120" s="201"/>
      <c r="J120" s="201"/>
      <c r="K120" s="201"/>
      <c r="L120" s="201">
        <v>1957</v>
      </c>
      <c r="M120" s="201">
        <f t="shared" si="2"/>
        <v>2205</v>
      </c>
      <c r="N120" s="201">
        <v>25292</v>
      </c>
      <c r="O120" s="201">
        <v>27497</v>
      </c>
    </row>
    <row r="121" spans="4:15" x14ac:dyDescent="0.25">
      <c r="D121" s="107">
        <v>2022</v>
      </c>
      <c r="E121" s="201">
        <v>367</v>
      </c>
      <c r="F121" s="201"/>
      <c r="G121" s="201"/>
      <c r="H121" s="201"/>
      <c r="I121" s="201"/>
      <c r="J121" s="201"/>
      <c r="K121" s="201"/>
      <c r="L121" s="201">
        <v>1750</v>
      </c>
      <c r="M121" s="201">
        <f t="shared" si="2"/>
        <v>2117</v>
      </c>
      <c r="N121" s="201">
        <v>30847</v>
      </c>
      <c r="O121" s="201">
        <v>32964</v>
      </c>
    </row>
    <row r="122" spans="4:15" x14ac:dyDescent="0.25">
      <c r="D122" s="107">
        <v>2023</v>
      </c>
      <c r="E122" s="201">
        <v>347</v>
      </c>
      <c r="F122" s="201"/>
      <c r="G122" s="201"/>
      <c r="H122" s="201"/>
      <c r="I122" s="201"/>
      <c r="J122" s="201"/>
      <c r="K122" s="201"/>
      <c r="L122" s="201">
        <v>1310</v>
      </c>
      <c r="M122" s="201">
        <f t="shared" si="2"/>
        <v>1657</v>
      </c>
      <c r="N122" s="201">
        <v>31602</v>
      </c>
      <c r="O122" s="201">
        <v>33260</v>
      </c>
    </row>
    <row r="123" spans="4:15" x14ac:dyDescent="0.25">
      <c r="D123" s="123" t="s">
        <v>312</v>
      </c>
      <c r="E123" s="123"/>
    </row>
    <row r="124" spans="4:15" x14ac:dyDescent="0.25">
      <c r="D124" s="77" t="s">
        <v>253</v>
      </c>
      <c r="E124" s="77" t="s">
        <v>254</v>
      </c>
    </row>
    <row r="125" spans="4:15" x14ac:dyDescent="0.25">
      <c r="D125" s="77" t="s">
        <v>313</v>
      </c>
      <c r="E125" s="190" t="s">
        <v>64</v>
      </c>
    </row>
    <row r="126" spans="4:15" x14ac:dyDescent="0.25">
      <c r="D126" s="123" t="s">
        <v>314</v>
      </c>
    </row>
  </sheetData>
  <mergeCells count="30">
    <mergeCell ref="D116:O116"/>
    <mergeCell ref="D89:P89"/>
    <mergeCell ref="D61:U61"/>
    <mergeCell ref="D50:U50"/>
    <mergeCell ref="E62:U62"/>
    <mergeCell ref="E67:U67"/>
    <mergeCell ref="E72:U72"/>
    <mergeCell ref="E74:U74"/>
    <mergeCell ref="E79:U79"/>
    <mergeCell ref="D3:N3"/>
    <mergeCell ref="D4:N7"/>
    <mergeCell ref="E52:E55"/>
    <mergeCell ref="F36:F37"/>
    <mergeCell ref="G36:G37"/>
    <mergeCell ref="E38:E41"/>
    <mergeCell ref="F38:F41"/>
    <mergeCell ref="G38:G41"/>
    <mergeCell ref="E18:E19"/>
    <mergeCell ref="F18:F19"/>
    <mergeCell ref="G18:G19"/>
    <mergeCell ref="E27:E29"/>
    <mergeCell ref="F27:F29"/>
    <mergeCell ref="G27:G29"/>
    <mergeCell ref="D23:T23"/>
    <mergeCell ref="D31:T31"/>
    <mergeCell ref="E15:E16"/>
    <mergeCell ref="F15:F16"/>
    <mergeCell ref="G15:G16"/>
    <mergeCell ref="D10:T10"/>
    <mergeCell ref="D11:T11"/>
  </mergeCells>
  <hyperlinks>
    <hyperlink ref="E48" r:id="rId1" xr:uid="{09E32CCB-4D7A-46B6-ACE9-F90C283B043D}"/>
    <hyperlink ref="E85" r:id="rId2" xr:uid="{A2C5FA1F-9610-42A5-9222-4DB631E1079D}"/>
    <hyperlink ref="G85" r:id="rId3" xr:uid="{EEB9D61A-CEBF-4E06-8BD0-F66DCB19FB74}"/>
    <hyperlink ref="I85" r:id="rId4" xr:uid="{C7863BB9-7DEF-4F43-B467-8125FB61C9B5}"/>
    <hyperlink ref="K85" r:id="rId5" xr:uid="{C546DC01-620C-401C-8F9E-727DEBD14282}"/>
    <hyperlink ref="E59" r:id="rId6" xr:uid="{45406278-4D7D-48D9-9EB6-DA21D86D2DA0}"/>
    <hyperlink ref="G59" r:id="rId7" xr:uid="{BCABAC84-E423-41D9-8AAD-4B424025BF95}"/>
    <hyperlink ref="I59" r:id="rId8" xr:uid="{67F2348C-9660-4238-B03B-940365FB8D99}"/>
    <hyperlink ref="K59" r:id="rId9" xr:uid="{69D946C1-3EE7-4DF9-9F64-BDB07F19D8E6}"/>
    <hyperlink ref="E112" r:id="rId10" xr:uid="{5D28CCC2-1892-4E31-9F7E-C6D55A4AD429}"/>
    <hyperlink ref="E125" r:id="rId11" xr:uid="{10BE89AD-E876-45DB-88A4-892FAA1219CB}"/>
  </hyperlinks>
  <pageMargins left="0.7" right="0.7" top="0.75" bottom="0.75" header="0.3" footer="0.3"/>
  <pageSetup orientation="portrait" r:id="rId1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2:B5"/>
  <sheetViews>
    <sheetView zoomScaleNormal="100" workbookViewId="0">
      <selection activeCell="B9" sqref="B7:B9"/>
    </sheetView>
  </sheetViews>
  <sheetFormatPr defaultRowHeight="15" x14ac:dyDescent="0.25"/>
  <cols>
    <col min="2" max="2" width="65.7109375" customWidth="1"/>
  </cols>
  <sheetData>
    <row r="2" spans="2:2" ht="25.5" x14ac:dyDescent="0.25">
      <c r="B2" s="51" t="s">
        <v>315</v>
      </c>
    </row>
    <row r="3" spans="2:2" ht="51" x14ac:dyDescent="0.25">
      <c r="B3" s="3" t="s">
        <v>67</v>
      </c>
    </row>
    <row r="5" spans="2:2" x14ac:dyDescent="0.25">
      <c r="B5" s="52" t="s">
        <v>316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F2:N27"/>
  <sheetViews>
    <sheetView zoomScale="80" zoomScaleNormal="80" workbookViewId="0">
      <selection activeCell="C22" sqref="C22"/>
    </sheetView>
  </sheetViews>
  <sheetFormatPr defaultRowHeight="15" x14ac:dyDescent="0.25"/>
  <cols>
    <col min="6" max="6" width="53.5703125" customWidth="1"/>
    <col min="7" max="7" width="7.42578125" customWidth="1"/>
    <col min="8" max="14" width="11.140625" bestFit="1" customWidth="1"/>
  </cols>
  <sheetData>
    <row r="2" spans="6:14" ht="73.5" customHeight="1" x14ac:dyDescent="0.25">
      <c r="F2" s="417" t="s">
        <v>317</v>
      </c>
      <c r="G2" s="417"/>
      <c r="H2" s="417"/>
      <c r="I2" s="417"/>
      <c r="J2" s="417"/>
      <c r="K2" s="417"/>
      <c r="L2" s="417"/>
    </row>
    <row r="5" spans="6:14" x14ac:dyDescent="0.25">
      <c r="F5" s="326" t="s">
        <v>318</v>
      </c>
      <c r="G5" s="326"/>
      <c r="H5" s="326"/>
      <c r="I5" s="326"/>
      <c r="J5" s="326"/>
      <c r="K5" s="326"/>
      <c r="L5" s="326"/>
    </row>
    <row r="6" spans="6:14" x14ac:dyDescent="0.25">
      <c r="F6" s="360" t="s">
        <v>68</v>
      </c>
      <c r="G6" s="361"/>
      <c r="H6" s="361"/>
      <c r="I6" s="361"/>
      <c r="J6" s="361"/>
      <c r="K6" s="361"/>
      <c r="L6" s="362"/>
    </row>
    <row r="10" spans="6:14" x14ac:dyDescent="0.25">
      <c r="F10" s="418" t="s">
        <v>319</v>
      </c>
      <c r="G10" s="418"/>
      <c r="H10" s="418"/>
      <c r="I10" s="418"/>
      <c r="J10" s="418"/>
      <c r="K10" s="418"/>
      <c r="L10" s="418"/>
      <c r="M10" s="418"/>
      <c r="N10" s="418"/>
    </row>
    <row r="11" spans="6:14" ht="15.75" x14ac:dyDescent="0.25">
      <c r="F11" s="18" t="s">
        <v>320</v>
      </c>
      <c r="G11" s="229" t="s">
        <v>160</v>
      </c>
      <c r="H11" s="229">
        <v>2015</v>
      </c>
      <c r="I11" s="229">
        <v>2016</v>
      </c>
      <c r="J11" s="229">
        <v>2017</v>
      </c>
      <c r="K11" s="229">
        <v>2018</v>
      </c>
      <c r="L11" s="229">
        <v>2019</v>
      </c>
      <c r="M11" s="229">
        <v>2020</v>
      </c>
      <c r="N11" s="229">
        <v>2021</v>
      </c>
    </row>
    <row r="12" spans="6:14" ht="31.5" customHeight="1" x14ac:dyDescent="0.25">
      <c r="F12" s="227" t="s">
        <v>603</v>
      </c>
      <c r="G12" s="230"/>
      <c r="H12" s="231">
        <v>16382</v>
      </c>
      <c r="I12" s="231">
        <v>16382</v>
      </c>
      <c r="J12" s="231">
        <v>16382</v>
      </c>
      <c r="K12" s="231">
        <v>16382</v>
      </c>
      <c r="L12" s="231">
        <v>16382</v>
      </c>
      <c r="M12" s="231">
        <v>16382</v>
      </c>
      <c r="N12" s="231">
        <v>16382</v>
      </c>
    </row>
    <row r="13" spans="6:14" ht="15.75" customHeight="1" x14ac:dyDescent="0.25">
      <c r="F13" s="17"/>
      <c r="G13" s="230"/>
      <c r="H13" s="230"/>
      <c r="I13" s="230"/>
      <c r="J13" s="230"/>
      <c r="K13" s="230"/>
      <c r="L13" s="230"/>
      <c r="M13" s="230"/>
      <c r="N13" s="230"/>
    </row>
    <row r="14" spans="6:14" ht="15.75" customHeight="1" x14ac:dyDescent="0.25">
      <c r="F14" s="17" t="s">
        <v>321</v>
      </c>
      <c r="G14" s="230"/>
      <c r="H14" s="230"/>
      <c r="I14" s="230"/>
      <c r="J14" s="230"/>
      <c r="K14" s="230"/>
      <c r="L14" s="230"/>
      <c r="M14" s="230"/>
      <c r="N14" s="230"/>
    </row>
    <row r="15" spans="6:14" ht="15.75" customHeight="1" x14ac:dyDescent="0.25">
      <c r="F15" s="12" t="s">
        <v>322</v>
      </c>
      <c r="G15" s="419" t="s">
        <v>323</v>
      </c>
      <c r="H15" s="230">
        <v>87</v>
      </c>
      <c r="I15" s="230">
        <v>87</v>
      </c>
      <c r="J15" s="230">
        <v>84</v>
      </c>
      <c r="K15" s="230">
        <v>84</v>
      </c>
      <c r="L15" s="230">
        <v>84</v>
      </c>
      <c r="M15" s="230">
        <v>80</v>
      </c>
      <c r="N15" s="230">
        <v>78</v>
      </c>
    </row>
    <row r="16" spans="6:14" ht="15.75" customHeight="1" x14ac:dyDescent="0.25">
      <c r="F16" s="17" t="s">
        <v>324</v>
      </c>
      <c r="G16" s="420"/>
      <c r="H16" s="230">
        <v>71</v>
      </c>
      <c r="I16" s="230">
        <v>71</v>
      </c>
      <c r="J16" s="230">
        <v>68</v>
      </c>
      <c r="K16" s="230">
        <v>67</v>
      </c>
      <c r="L16" s="230">
        <v>67</v>
      </c>
      <c r="M16" s="230">
        <v>65</v>
      </c>
      <c r="N16" s="230">
        <v>62</v>
      </c>
    </row>
    <row r="17" spans="6:14" ht="15.75" customHeight="1" x14ac:dyDescent="0.25">
      <c r="F17" s="17" t="s">
        <v>325</v>
      </c>
      <c r="G17" s="420"/>
      <c r="H17" s="230">
        <v>65</v>
      </c>
      <c r="I17" s="230">
        <v>65</v>
      </c>
      <c r="J17" s="230">
        <v>62</v>
      </c>
      <c r="K17" s="230">
        <v>62</v>
      </c>
      <c r="L17" s="230">
        <v>62</v>
      </c>
      <c r="M17" s="230">
        <v>59</v>
      </c>
      <c r="N17" s="230">
        <v>58</v>
      </c>
    </row>
    <row r="18" spans="6:14" ht="15.75" customHeight="1" x14ac:dyDescent="0.25">
      <c r="F18" s="17" t="s">
        <v>326</v>
      </c>
      <c r="G18" s="420"/>
      <c r="H18" s="230"/>
      <c r="I18" s="230"/>
      <c r="J18" s="230" t="s">
        <v>327</v>
      </c>
      <c r="K18" s="230" t="s">
        <v>327</v>
      </c>
      <c r="L18" s="230" t="s">
        <v>327</v>
      </c>
      <c r="M18" s="230" t="s">
        <v>327</v>
      </c>
      <c r="N18" s="230" t="s">
        <v>327</v>
      </c>
    </row>
    <row r="19" spans="6:14" ht="15.75" customHeight="1" x14ac:dyDescent="0.25">
      <c r="F19" s="17" t="s">
        <v>328</v>
      </c>
      <c r="G19" s="420"/>
      <c r="H19" s="230"/>
      <c r="I19" s="230"/>
      <c r="J19" s="230" t="s">
        <v>327</v>
      </c>
      <c r="K19" s="230" t="s">
        <v>327</v>
      </c>
      <c r="L19" s="230" t="s">
        <v>327</v>
      </c>
      <c r="M19" s="230" t="s">
        <v>327</v>
      </c>
      <c r="N19" s="230" t="s">
        <v>327</v>
      </c>
    </row>
    <row r="20" spans="6:14" ht="15.75" customHeight="1" x14ac:dyDescent="0.25">
      <c r="F20" s="17" t="s">
        <v>329</v>
      </c>
      <c r="G20" s="420"/>
      <c r="H20" s="230"/>
      <c r="I20" s="230"/>
      <c r="J20" s="230" t="s">
        <v>327</v>
      </c>
      <c r="K20" s="230" t="s">
        <v>327</v>
      </c>
      <c r="L20" s="230" t="s">
        <v>327</v>
      </c>
      <c r="M20" s="230" t="s">
        <v>327</v>
      </c>
      <c r="N20" s="230" t="s">
        <v>327</v>
      </c>
    </row>
    <row r="21" spans="6:14" ht="15.75" customHeight="1" x14ac:dyDescent="0.25">
      <c r="F21" s="17" t="s">
        <v>330</v>
      </c>
      <c r="G21" s="420"/>
      <c r="H21" s="230">
        <v>6</v>
      </c>
      <c r="I21" s="230">
        <v>6</v>
      </c>
      <c r="J21" s="230">
        <v>6</v>
      </c>
      <c r="K21" s="230">
        <v>6</v>
      </c>
      <c r="L21" s="230">
        <v>5</v>
      </c>
      <c r="M21" s="230">
        <v>5</v>
      </c>
      <c r="N21" s="230">
        <v>4</v>
      </c>
    </row>
    <row r="22" spans="6:14" ht="15.75" customHeight="1" x14ac:dyDescent="0.25">
      <c r="F22" s="17" t="s">
        <v>331</v>
      </c>
      <c r="G22" s="421"/>
      <c r="H22" s="230">
        <v>16</v>
      </c>
      <c r="I22" s="230">
        <v>16</v>
      </c>
      <c r="J22" s="230">
        <v>16</v>
      </c>
      <c r="K22" s="230">
        <v>16</v>
      </c>
      <c r="L22" s="230">
        <v>16</v>
      </c>
      <c r="M22" s="230">
        <v>16</v>
      </c>
      <c r="N22" s="230">
        <v>16</v>
      </c>
    </row>
    <row r="23" spans="6:14" x14ac:dyDescent="0.25">
      <c r="F23" s="123" t="s">
        <v>312</v>
      </c>
      <c r="G23" s="123"/>
      <c r="H23" s="123"/>
      <c r="I23" s="123"/>
      <c r="J23" s="123"/>
      <c r="K23" s="123"/>
      <c r="L23" s="57"/>
      <c r="M23" s="57"/>
      <c r="N23" s="58"/>
    </row>
    <row r="24" spans="6:14" x14ac:dyDescent="0.25">
      <c r="F24" s="77" t="s">
        <v>253</v>
      </c>
      <c r="G24" s="77" t="s">
        <v>254</v>
      </c>
      <c r="H24" s="77"/>
      <c r="I24" s="77"/>
      <c r="J24" s="77"/>
      <c r="K24" s="77"/>
      <c r="L24" s="55"/>
      <c r="M24" s="55"/>
    </row>
    <row r="25" spans="6:14" x14ac:dyDescent="0.25">
      <c r="F25" s="77" t="s">
        <v>332</v>
      </c>
      <c r="G25" s="190" t="s">
        <v>64</v>
      </c>
      <c r="H25" s="77"/>
      <c r="I25" s="190"/>
      <c r="J25" s="77"/>
      <c r="K25" s="190"/>
      <c r="L25" s="55"/>
      <c r="M25" s="56"/>
    </row>
    <row r="26" spans="6:14" x14ac:dyDescent="0.25">
      <c r="F26" s="97"/>
      <c r="G26" s="97"/>
      <c r="H26" s="97"/>
      <c r="I26" s="97"/>
      <c r="J26" s="97"/>
      <c r="K26" s="97"/>
    </row>
    <row r="27" spans="6:14" x14ac:dyDescent="0.25">
      <c r="F27" s="97"/>
      <c r="G27" s="97"/>
      <c r="H27" s="97"/>
      <c r="I27" s="97"/>
      <c r="J27" s="97"/>
      <c r="K27" s="97"/>
    </row>
  </sheetData>
  <mergeCells count="5">
    <mergeCell ref="F5:L5"/>
    <mergeCell ref="F2:L2"/>
    <mergeCell ref="F10:N10"/>
    <mergeCell ref="G15:G22"/>
    <mergeCell ref="F6:L6"/>
  </mergeCells>
  <hyperlinks>
    <hyperlink ref="G25" r:id="rId1" xr:uid="{9C848C49-1D1F-4948-8DA6-239F12BF6FB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SDG with score</vt:lpstr>
      <vt:lpstr>2.1.1</vt:lpstr>
      <vt:lpstr>2.1.2</vt:lpstr>
      <vt:lpstr>2.2.1</vt:lpstr>
      <vt:lpstr>2.2.2</vt:lpstr>
      <vt:lpstr>2.2.3</vt:lpstr>
      <vt:lpstr>2.3.1</vt:lpstr>
      <vt:lpstr>2.3.2</vt:lpstr>
      <vt:lpstr>2.4.1</vt:lpstr>
      <vt:lpstr>2.5.1</vt:lpstr>
      <vt:lpstr>2.5.2</vt:lpstr>
      <vt:lpstr>2.a.1</vt:lpstr>
      <vt:lpstr>2.a.2</vt:lpstr>
      <vt:lpstr>2.b.1</vt:lpstr>
      <vt:lpstr>2.c.1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dc:creator>
  <cp:keywords/>
  <dc:description/>
  <cp:lastModifiedBy>Naiema</cp:lastModifiedBy>
  <cp:revision/>
  <dcterms:created xsi:type="dcterms:W3CDTF">2022-01-07T23:06:35Z</dcterms:created>
  <dcterms:modified xsi:type="dcterms:W3CDTF">2025-06-02T19:43:49Z</dcterms:modified>
  <cp:category/>
  <cp:contentStatus/>
</cp:coreProperties>
</file>